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onezawa-file\米沢市ファイルサーバ\03市民環境部\033-1環境課\脱炭素先行地域\09_例規関係\02 米沢市　交付要綱・申請書類・手引きなど\03 算定シート\01 算定シート\R8\"/>
    </mc:Choice>
  </mc:AlternateContent>
  <xr:revisionPtr revIDLastSave="0" documentId="13_ncr:1_{C8A6142E-A048-443F-9666-11EA3EB28BE7}" xr6:coauthVersionLast="47" xr6:coauthVersionMax="47" xr10:uidLastSave="{00000000-0000-0000-0000-000000000000}"/>
  <workbookProtection workbookAlgorithmName="SHA-512" workbookHashValue="TVIbDD5qVq6LwYgMfZrAJyqoDIPY957r1iRs/uUL/QBTArz7e4OawN8jlZxvQiYXyVkT2zhsnojRasUYTaXg4w==" workbookSaltValue="7BcRjzIYyfSQ2L7Mha60qw==" workbookSpinCount="100000" lockStructure="1"/>
  <bookViews>
    <workbookView xWindow="-28920" yWindow="-75" windowWidth="29040" windowHeight="15720" xr2:uid="{05B7A417-3541-4D0A-9A2A-0F4B17433986}"/>
  </bookViews>
  <sheets>
    <sheet name="入力シート" sheetId="1" r:id="rId1"/>
    <sheet name="詳細試算" sheetId="5" state="hidden" r:id="rId2"/>
    <sheet name="既存設備採用" sheetId="4" state="hidden" r:id="rId3"/>
    <sheet name="メモ" sheetId="3" state="hidden" r:id="rId4"/>
  </sheets>
  <definedNames>
    <definedName name="_xlnm.Print_Area" localSheetId="0">入力シート!$A$1:$AC$124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 i="5" l="1"/>
  <c r="F11" i="5" s="1"/>
  <c r="L4" i="5"/>
  <c r="F30" i="5"/>
  <c r="D16" i="4"/>
  <c r="O30" i="5" l="1"/>
  <c r="O31" i="5" s="1"/>
  <c r="P30" i="5"/>
  <c r="P31" i="5" s="1"/>
  <c r="Q30" i="5"/>
  <c r="Q31" i="5" s="1"/>
  <c r="N30" i="5"/>
  <c r="N31" i="5" s="1"/>
  <c r="G30" i="5"/>
  <c r="G31" i="5" s="1"/>
  <c r="H30" i="5"/>
  <c r="H31" i="5" s="1"/>
  <c r="I30" i="5"/>
  <c r="I31" i="5" s="1"/>
  <c r="J30" i="5"/>
  <c r="J31" i="5" s="1"/>
  <c r="K30" i="5"/>
  <c r="K31" i="5" s="1"/>
  <c r="L30" i="5"/>
  <c r="L31" i="5" s="1"/>
  <c r="M30" i="5"/>
  <c r="M31" i="5" s="1"/>
  <c r="F31" i="5"/>
  <c r="O20" i="5"/>
  <c r="O21" i="5" s="1"/>
  <c r="P20" i="5"/>
  <c r="P21" i="5" s="1"/>
  <c r="Q20" i="5"/>
  <c r="Q21" i="5" s="1"/>
  <c r="N20" i="5"/>
  <c r="N21" i="5" s="1"/>
  <c r="G20" i="5"/>
  <c r="G21" i="5" s="1"/>
  <c r="H20" i="5"/>
  <c r="H21" i="5" s="1"/>
  <c r="I20" i="5"/>
  <c r="I21" i="5" s="1"/>
  <c r="J20" i="5"/>
  <c r="J21" i="5" s="1"/>
  <c r="K20" i="5"/>
  <c r="K21" i="5" s="1"/>
  <c r="L20" i="5"/>
  <c r="L21" i="5" s="1"/>
  <c r="M20" i="5"/>
  <c r="M21" i="5" s="1"/>
  <c r="F20" i="5"/>
  <c r="F21" i="5" s="1"/>
  <c r="R21" i="5" l="1"/>
  <c r="C103" i="1" s="1"/>
  <c r="R20" i="5"/>
  <c r="B14" i="5" l="1"/>
  <c r="O4" i="5"/>
  <c r="R10" i="5"/>
  <c r="P6" i="5"/>
  <c r="Q6" i="5" s="1"/>
  <c r="O6" i="5"/>
  <c r="P5" i="5"/>
  <c r="O5" i="5"/>
  <c r="Q5" i="5" s="1"/>
  <c r="P4" i="5"/>
  <c r="D36" i="4"/>
  <c r="D56" i="4"/>
  <c r="L3" i="5" l="1"/>
  <c r="F16" i="5" s="1"/>
  <c r="F17" i="5" s="1"/>
  <c r="K11" i="5"/>
  <c r="J11" i="5"/>
  <c r="I11" i="5"/>
  <c r="H11" i="5"/>
  <c r="H26" i="5" s="1"/>
  <c r="H27" i="5" s="1"/>
  <c r="N11" i="5"/>
  <c r="Q11" i="5"/>
  <c r="O11" i="5"/>
  <c r="P11" i="5"/>
  <c r="P26" i="5" s="1"/>
  <c r="P27" i="5" s="1"/>
  <c r="O16" i="5" l="1"/>
  <c r="O17" i="5" s="1"/>
  <c r="Q16" i="5"/>
  <c r="Q17" i="5" s="1"/>
  <c r="N16" i="5"/>
  <c r="N17" i="5" s="1"/>
  <c r="I16" i="5"/>
  <c r="I17" i="5" s="1"/>
  <c r="J16" i="5"/>
  <c r="J17" i="5" s="1"/>
  <c r="K16" i="5"/>
  <c r="K17" i="5" s="1"/>
  <c r="F26" i="5"/>
  <c r="F27" i="5" s="1"/>
  <c r="O26" i="5"/>
  <c r="O27" i="5" s="1"/>
  <c r="K26" i="5"/>
  <c r="K27" i="5" s="1"/>
  <c r="I26" i="5"/>
  <c r="I27" i="5" s="1"/>
  <c r="J26" i="5"/>
  <c r="J27" i="5" s="1"/>
  <c r="H16" i="5"/>
  <c r="H17" i="5" s="1"/>
  <c r="P16" i="5"/>
  <c r="P17" i="5" s="1"/>
  <c r="Q26" i="5"/>
  <c r="Q27" i="5" s="1"/>
  <c r="N26" i="5"/>
  <c r="N27" i="5" s="1"/>
  <c r="L11" i="5"/>
  <c r="M11" i="5"/>
  <c r="G11" i="5"/>
  <c r="R31" i="5"/>
  <c r="C98" i="1" s="1"/>
  <c r="C113" i="1" s="1"/>
  <c r="R30" i="5"/>
  <c r="R11" i="5" l="1"/>
  <c r="G16" i="5"/>
  <c r="G17" i="5" s="1"/>
  <c r="G26" i="5"/>
  <c r="G27" i="5" s="1"/>
  <c r="M16" i="5"/>
  <c r="M17" i="5" s="1"/>
  <c r="M26" i="5"/>
  <c r="M27" i="5" s="1"/>
  <c r="L26" i="5"/>
  <c r="L27" i="5" s="1"/>
  <c r="L16" i="5"/>
  <c r="L17" i="5" s="1"/>
  <c r="R27" i="5" l="1"/>
  <c r="C88" i="1" s="1"/>
  <c r="R17" i="5"/>
  <c r="C93" i="1" s="1"/>
  <c r="R26" i="5"/>
  <c r="R16" i="5"/>
  <c r="C108" i="1" l="1"/>
  <c r="C117" i="1" s="1"/>
  <c r="C122" i="1" s="1"/>
  <c r="Q117" i="1" l="1"/>
</calcChain>
</file>

<file path=xl/sharedStrings.xml><?xml version="1.0" encoding="utf-8"?>
<sst xmlns="http://schemas.openxmlformats.org/spreadsheetml/2006/main" count="310" uniqueCount="163">
  <si>
    <t>１　本補助金を使って導入する給湯器についてご入力ください。</t>
    <rPh sb="2" eb="3">
      <t>ホン</t>
    </rPh>
    <rPh sb="3" eb="6">
      <t>ホジョキン</t>
    </rPh>
    <rPh sb="7" eb="8">
      <t>ツカ</t>
    </rPh>
    <rPh sb="10" eb="12">
      <t>ドウニュウ</t>
    </rPh>
    <rPh sb="14" eb="17">
      <t>キュウトウキ</t>
    </rPh>
    <rPh sb="22" eb="24">
      <t>ニュウリョク</t>
    </rPh>
    <phoneticPr fontId="2"/>
  </si>
  <si>
    <t>時間/日</t>
    <rPh sb="0" eb="2">
      <t>ジカン</t>
    </rPh>
    <rPh sb="3" eb="4">
      <t>ニチ</t>
    </rPh>
    <phoneticPr fontId="2"/>
  </si>
  <si>
    <t>メーカー</t>
    <phoneticPr fontId="2"/>
  </si>
  <si>
    <t>型番</t>
    <rPh sb="0" eb="2">
      <t>カタバン</t>
    </rPh>
    <phoneticPr fontId="2"/>
  </si>
  <si>
    <t>２　既存の給湯器についてご入力ください。</t>
    <rPh sb="2" eb="4">
      <t>キゾン</t>
    </rPh>
    <rPh sb="5" eb="8">
      <t>キュウトウキ</t>
    </rPh>
    <rPh sb="13" eb="15">
      <t>ニュウリョク</t>
    </rPh>
    <phoneticPr fontId="2"/>
  </si>
  <si>
    <t>kg-CO2</t>
    <phoneticPr fontId="1"/>
  </si>
  <si>
    <t>この場合どうする？</t>
    <rPh sb="2" eb="4">
      <t>バアイ</t>
    </rPh>
    <phoneticPr fontId="1"/>
  </si>
  <si>
    <t>年間CO2削減率</t>
    <rPh sb="0" eb="2">
      <t>ネンカン</t>
    </rPh>
    <rPh sb="5" eb="8">
      <t>サクゲンリツ</t>
    </rPh>
    <phoneticPr fontId="1"/>
  </si>
  <si>
    <t>％</t>
    <phoneticPr fontId="1"/>
  </si>
  <si>
    <t>または</t>
    <phoneticPr fontId="1"/>
  </si>
  <si>
    <t>給湯利用(追い炊き含む)</t>
    <rPh sb="0" eb="2">
      <t>キュウトウ</t>
    </rPh>
    <rPh sb="2" eb="4">
      <t>リヨウ</t>
    </rPh>
    <rPh sb="5" eb="6">
      <t>オ</t>
    </rPh>
    <rPh sb="7" eb="8">
      <t>ダ</t>
    </rPh>
    <rPh sb="9" eb="10">
      <t>フク</t>
    </rPh>
    <phoneticPr fontId="2"/>
  </si>
  <si>
    <t>給湯効率</t>
    <rPh sb="0" eb="2">
      <t>キュウトウ</t>
    </rPh>
    <rPh sb="2" eb="4">
      <t>コウリツ</t>
    </rPh>
    <phoneticPr fontId="2"/>
  </si>
  <si>
    <t>給湯効率</t>
    <rPh sb="0" eb="4">
      <t>キュウトウコウリツ</t>
    </rPh>
    <phoneticPr fontId="2"/>
  </si>
  <si>
    <t>CO2排出量まで計算するためには、消費電力、使用時間、CO2排出係数が必要。</t>
    <rPh sb="3" eb="6">
      <t>ハイシュツリョウ</t>
    </rPh>
    <rPh sb="8" eb="10">
      <t>ケイサン</t>
    </rPh>
    <rPh sb="17" eb="21">
      <t>ショウヒデンリョク</t>
    </rPh>
    <rPh sb="22" eb="26">
      <t>シヨウジカン</t>
    </rPh>
    <rPh sb="30" eb="34">
      <t>ハイシュツケイスウ</t>
    </rPh>
    <rPh sb="35" eb="37">
      <t>ヒツヨウ</t>
    </rPh>
    <phoneticPr fontId="1"/>
  </si>
  <si>
    <t>そのため、消費電力、使用時間は絶対必要。</t>
    <rPh sb="5" eb="9">
      <t>ショウヒデンリョク</t>
    </rPh>
    <rPh sb="10" eb="14">
      <t>シヨウジカン</t>
    </rPh>
    <rPh sb="15" eb="19">
      <t>ゼッタイヒツヨウ</t>
    </rPh>
    <phoneticPr fontId="1"/>
  </si>
  <si>
    <t>エアコンの製品番号とかは、確認のため書いてもらったほう良い？</t>
    <rPh sb="5" eb="9">
      <t>セイヒンバンゴウ</t>
    </rPh>
    <rPh sb="13" eb="15">
      <t>カクニン</t>
    </rPh>
    <rPh sb="18" eb="19">
      <t>カ</t>
    </rPh>
    <rPh sb="27" eb="28">
      <t>ヨ</t>
    </rPh>
    <phoneticPr fontId="1"/>
  </si>
  <si>
    <t>CO2排出係数はどこの電力会社を仮定するか？</t>
    <rPh sb="3" eb="7">
      <t>ハイシュツケイスウ</t>
    </rPh>
    <rPh sb="11" eb="15">
      <t>デンリョクガイシャ</t>
    </rPh>
    <rPh sb="16" eb="18">
      <t>カテイ</t>
    </rPh>
    <phoneticPr fontId="1"/>
  </si>
  <si>
    <t>先行100エリアはおきたま新電力再エネプランに切り替えることが求められており、その場合、排出係数ゼロのため更新前後で変化なし。</t>
    <rPh sb="0" eb="2">
      <t>センコウ</t>
    </rPh>
    <rPh sb="13" eb="16">
      <t>シンデンリョク</t>
    </rPh>
    <rPh sb="16" eb="17">
      <t>サイ</t>
    </rPh>
    <rPh sb="23" eb="24">
      <t>キ</t>
    </rPh>
    <rPh sb="25" eb="26">
      <t>カ</t>
    </rPh>
    <rPh sb="31" eb="32">
      <t>モト</t>
    </rPh>
    <rPh sb="41" eb="43">
      <t>バアイ</t>
    </rPh>
    <rPh sb="44" eb="48">
      <t>ハイシュツケイスウ</t>
    </rPh>
    <rPh sb="53" eb="57">
      <t>コウシンゼンゴ</t>
    </rPh>
    <rPh sb="58" eb="60">
      <t>ヘンカ</t>
    </rPh>
    <phoneticPr fontId="1"/>
  </si>
  <si>
    <t>新規は問答無用でOKということでよいか？</t>
    <rPh sb="0" eb="2">
      <t>シンキ</t>
    </rPh>
    <rPh sb="3" eb="5">
      <t>モンドウ</t>
    </rPh>
    <rPh sb="5" eb="7">
      <t>ムヨウ</t>
    </rPh>
    <phoneticPr fontId="1"/>
  </si>
  <si>
    <t>追い炊きに必要な熱量算出には何度から何度まで何L上げるかの情報が必要なため、算出は面倒のため、給湯に巻き込む</t>
    <rPh sb="0" eb="1">
      <t>オ</t>
    </rPh>
    <rPh sb="2" eb="3">
      <t>ダ</t>
    </rPh>
    <rPh sb="5" eb="7">
      <t>ヒツヨウ</t>
    </rPh>
    <rPh sb="8" eb="10">
      <t>ネツリョウ</t>
    </rPh>
    <rPh sb="10" eb="12">
      <t>サンシュツ</t>
    </rPh>
    <rPh sb="14" eb="16">
      <t>ナンド</t>
    </rPh>
    <rPh sb="18" eb="20">
      <t>ナンド</t>
    </rPh>
    <rPh sb="22" eb="23">
      <t>ナン</t>
    </rPh>
    <rPh sb="24" eb="25">
      <t>ア</t>
    </rPh>
    <rPh sb="29" eb="31">
      <t>ジョウホウ</t>
    </rPh>
    <rPh sb="32" eb="34">
      <t>ヒツヨウ</t>
    </rPh>
    <rPh sb="38" eb="40">
      <t>サンシュツ</t>
    </rPh>
    <rPh sb="41" eb="43">
      <t>メンドウ</t>
    </rPh>
    <rPh sb="47" eb="49">
      <t>キュウトウ</t>
    </rPh>
    <rPh sb="50" eb="51">
      <t>マ</t>
    </rPh>
    <rPh sb="52" eb="53">
      <t>コ</t>
    </rPh>
    <phoneticPr fontId="1"/>
  </si>
  <si>
    <t>冬季と標準機の消費電力は異なるため分ける？</t>
    <rPh sb="0" eb="2">
      <t>トウキ</t>
    </rPh>
    <rPh sb="3" eb="6">
      <t>ヒョウジュンキ</t>
    </rPh>
    <rPh sb="7" eb="11">
      <t>ショウヒデンリョク</t>
    </rPh>
    <rPh sb="12" eb="13">
      <t>コト</t>
    </rPh>
    <rPh sb="17" eb="18">
      <t>ワ</t>
    </rPh>
    <phoneticPr fontId="1"/>
  </si>
  <si>
    <t>　項目減らすなら、冷房・暖房分けずに平均とする。</t>
    <rPh sb="1" eb="4">
      <t>コウモクヘ</t>
    </rPh>
    <rPh sb="9" eb="11">
      <t>レイボウ</t>
    </rPh>
    <rPh sb="12" eb="14">
      <t>ダンボウ</t>
    </rPh>
    <rPh sb="14" eb="15">
      <t>ワ</t>
    </rPh>
    <rPh sb="18" eb="20">
      <t>ヘイキン</t>
    </rPh>
    <phoneticPr fontId="1"/>
  </si>
  <si>
    <t>保温と凍結防止の考慮もあるが、0.85と1.37kWに対して、0.115と0.036kWのため、小さいので不要とする。</t>
    <rPh sb="0" eb="2">
      <t>ホオン</t>
    </rPh>
    <rPh sb="3" eb="5">
      <t>トウケツ</t>
    </rPh>
    <rPh sb="5" eb="7">
      <t>ボウシ</t>
    </rPh>
    <rPh sb="8" eb="10">
      <t>コウリョ</t>
    </rPh>
    <rPh sb="27" eb="28">
      <t>タイ</t>
    </rPh>
    <rPh sb="48" eb="49">
      <t>チイ</t>
    </rPh>
    <rPh sb="53" eb="55">
      <t>フヨウ</t>
    </rPh>
    <phoneticPr fontId="1"/>
  </si>
  <si>
    <t>ガス給湯器と石油給湯器はカタログから拾える値が、このあたりの認識だが、こうしたほうが良いはあるか？</t>
    <rPh sb="2" eb="5">
      <t>キュウトウキ</t>
    </rPh>
    <rPh sb="6" eb="11">
      <t>セキユキュウトウキ</t>
    </rPh>
    <rPh sb="18" eb="19">
      <t>ヒロ</t>
    </rPh>
    <rPh sb="21" eb="22">
      <t>アタイ</t>
    </rPh>
    <rPh sb="30" eb="32">
      <t>ニンシキ</t>
    </rPh>
    <rPh sb="42" eb="43">
      <t>ヨ</t>
    </rPh>
    <phoneticPr fontId="1"/>
  </si>
  <si>
    <t>ガス給湯器と石油給湯器はCO2排出係数が大きいため、そこからエコ給湯器への切替は問答無用でOKでもよいかも？</t>
    <rPh sb="2" eb="5">
      <t>キュウトウキ</t>
    </rPh>
    <rPh sb="6" eb="11">
      <t>セキユキュウトウキ</t>
    </rPh>
    <rPh sb="15" eb="19">
      <t>ハイシュツケイスウ</t>
    </rPh>
    <rPh sb="20" eb="21">
      <t>オオ</t>
    </rPh>
    <rPh sb="32" eb="35">
      <t>キュウトウキ</t>
    </rPh>
    <rPh sb="37" eb="39">
      <t>キリカエ</t>
    </rPh>
    <rPh sb="40" eb="44">
      <t>モンドウムヨウ</t>
    </rPh>
    <phoneticPr fontId="1"/>
  </si>
  <si>
    <t>CO2排出量の算出必要？</t>
    <rPh sb="3" eb="6">
      <t>ハイシュツリョウ</t>
    </rPh>
    <rPh sb="7" eb="11">
      <t>サンシュツヒツヨウ</t>
    </rPh>
    <phoneticPr fontId="1"/>
  </si>
  <si>
    <t>※4月～11月</t>
    <rPh sb="2" eb="3">
      <t>ガツ</t>
    </rPh>
    <rPh sb="6" eb="7">
      <t>ガツ</t>
    </rPh>
    <phoneticPr fontId="1"/>
  </si>
  <si>
    <t>※12月～3月</t>
    <rPh sb="3" eb="4">
      <t>ガツ</t>
    </rPh>
    <rPh sb="6" eb="7">
      <t>ガツ</t>
    </rPh>
    <phoneticPr fontId="1"/>
  </si>
  <si>
    <t>kg-CO2/kWh</t>
    <phoneticPr fontId="1"/>
  </si>
  <si>
    <t>エコキュートCO2排出削減量算定シート</t>
    <rPh sb="9" eb="11">
      <t>ハイシュツ</t>
    </rPh>
    <rPh sb="11" eb="13">
      <t>サクゲン</t>
    </rPh>
    <rPh sb="13" eb="14">
      <t>リョウ</t>
    </rPh>
    <rPh sb="14" eb="16">
      <t>サンテイ</t>
    </rPh>
    <phoneticPr fontId="1"/>
  </si>
  <si>
    <t>※仕様が「システム」／「貯湯ユニット」／「ヒートポンプユニット」などに分かれて記載されていることが多いです。入力の際は、「ヒートポンプユニット」の欄をご参照ください。</t>
    <phoneticPr fontId="1"/>
  </si>
  <si>
    <t>(２)　エコキュートのメーカー・製品名・型番をご入力ください。</t>
    <rPh sb="16" eb="19">
      <t>セイヒンメイ</t>
    </rPh>
    <rPh sb="20" eb="22">
      <t>カタバン</t>
    </rPh>
    <rPh sb="24" eb="26">
      <t>ニュウリョク</t>
    </rPh>
    <phoneticPr fontId="2"/>
  </si>
  <si>
    <r>
      <t>（4）</t>
    </r>
    <r>
      <rPr>
        <b/>
        <sz val="13"/>
        <color rgb="FFFF0000"/>
        <rFont val="BIZ UDPゴシック"/>
        <family val="3"/>
        <charset val="128"/>
      </rPr>
      <t>（熱源がガスの場合）</t>
    </r>
    <r>
      <rPr>
        <b/>
        <sz val="13"/>
        <color theme="1"/>
        <rFont val="BIZ UDPゴシック"/>
        <family val="3"/>
        <charset val="128"/>
      </rPr>
      <t>給湯器のガス消費量（給湯）または号数をご入力ください。</t>
    </r>
    <rPh sb="4" eb="6">
      <t>ネツゲン</t>
    </rPh>
    <rPh sb="10" eb="12">
      <t>バアイ</t>
    </rPh>
    <rPh sb="13" eb="15">
      <t>キュウトウ</t>
    </rPh>
    <rPh sb="15" eb="16">
      <t>キ</t>
    </rPh>
    <rPh sb="19" eb="22">
      <t>ショウヒリョウ</t>
    </rPh>
    <rPh sb="23" eb="25">
      <t>キュウトウ</t>
    </rPh>
    <rPh sb="29" eb="31">
      <t>ゴウスウ</t>
    </rPh>
    <rPh sb="33" eb="35">
      <t>ニュウリョク</t>
    </rPh>
    <phoneticPr fontId="2"/>
  </si>
  <si>
    <r>
      <t>（5）</t>
    </r>
    <r>
      <rPr>
        <b/>
        <sz val="13"/>
        <color rgb="FFFF0000"/>
        <rFont val="BIZ UDPゴシック"/>
        <family val="3"/>
        <charset val="128"/>
      </rPr>
      <t>（熱源が石油の場合）</t>
    </r>
    <r>
      <rPr>
        <b/>
        <sz val="13"/>
        <color theme="1"/>
        <rFont val="BIZ UDPゴシック"/>
        <family val="3"/>
        <charset val="128"/>
      </rPr>
      <t>給湯器の燃料消費量をご入力ください。</t>
    </r>
    <rPh sb="4" eb="6">
      <t>ネツゲン</t>
    </rPh>
    <rPh sb="7" eb="9">
      <t>セキユ</t>
    </rPh>
    <rPh sb="10" eb="12">
      <t>バアイ</t>
    </rPh>
    <rPh sb="13" eb="15">
      <t>キュウトウ</t>
    </rPh>
    <rPh sb="15" eb="16">
      <t>キ</t>
    </rPh>
    <rPh sb="17" eb="19">
      <t>ネンリョウ</t>
    </rPh>
    <rPh sb="19" eb="22">
      <t>ショウヒリョウ</t>
    </rPh>
    <rPh sb="24" eb="26">
      <t>ニュウリョク</t>
    </rPh>
    <phoneticPr fontId="2"/>
  </si>
  <si>
    <r>
      <t>給湯器の１日あたりの平均利用時間数</t>
    </r>
    <r>
      <rPr>
        <b/>
        <sz val="13"/>
        <color rgb="FFFF0000"/>
        <rFont val="BIZ UDPゴシック"/>
        <family val="3"/>
        <charset val="128"/>
      </rPr>
      <t>（一般的な利用時間で統一）</t>
    </r>
  </si>
  <si>
    <t>判定</t>
    <rPh sb="0" eb="2">
      <t>ハンテイ</t>
    </rPh>
    <phoneticPr fontId="1"/>
  </si>
  <si>
    <t>年間CO2削減量</t>
    <phoneticPr fontId="1"/>
  </si>
  <si>
    <t>３　判定（自動計算のため入力不要）</t>
    <rPh sb="2" eb="4">
      <t>ハンテイ</t>
    </rPh>
    <rPh sb="5" eb="7">
      <t>ジドウ</t>
    </rPh>
    <rPh sb="7" eb="9">
      <t>ケイサン</t>
    </rPh>
    <rPh sb="12" eb="14">
      <t>ニュウリョク</t>
    </rPh>
    <rPh sb="14" eb="16">
      <t>フヨウ</t>
    </rPh>
    <phoneticPr fontId="1"/>
  </si>
  <si>
    <t>（令和７年度版）</t>
    <rPh sb="1" eb="3">
      <t>レイワ</t>
    </rPh>
    <rPh sb="4" eb="6">
      <t>ネンド</t>
    </rPh>
    <rPh sb="6" eb="7">
      <t>バン</t>
    </rPh>
    <phoneticPr fontId="1"/>
  </si>
  <si>
    <r>
      <t>灯油給湯器</t>
    </r>
    <r>
      <rPr>
        <sz val="11"/>
        <color rgb="FFFF0000"/>
        <rFont val="游ゴシック"/>
        <family val="3"/>
        <charset val="128"/>
        <scheme val="minor"/>
      </rPr>
      <t>（CORONA）UKB-AG470FMX</t>
    </r>
    <r>
      <rPr>
        <sz val="11"/>
        <color theme="1"/>
        <rFont val="游ゴシック"/>
        <family val="2"/>
        <charset val="128"/>
        <scheme val="minor"/>
      </rPr>
      <t>　2019年製</t>
    </r>
    <rPh sb="0" eb="2">
      <t>トウユ</t>
    </rPh>
    <rPh sb="2" eb="5">
      <t>キュウトウキ</t>
    </rPh>
    <rPh sb="30" eb="32">
      <t>ネンセイ</t>
    </rPh>
    <phoneticPr fontId="1"/>
  </si>
  <si>
    <t>※2019年製の製品を記載</t>
    <rPh sb="5" eb="7">
      <t>ネンセイ</t>
    </rPh>
    <rPh sb="8" eb="10">
      <t>セイヒン</t>
    </rPh>
    <rPh sb="11" eb="13">
      <t>キサイ</t>
    </rPh>
    <phoneticPr fontId="1"/>
  </si>
  <si>
    <t>エネルギー消費効率</t>
    <rPh sb="5" eb="7">
      <t>ショウヒ</t>
    </rPh>
    <rPh sb="7" eb="9">
      <t>コウリツ</t>
    </rPh>
    <phoneticPr fontId="1"/>
  </si>
  <si>
    <t>燃料消費量</t>
    <rPh sb="0" eb="5">
      <t>ネンリョウショウヒリョウ</t>
    </rPh>
    <phoneticPr fontId="1"/>
  </si>
  <si>
    <t>L/h</t>
    <phoneticPr fontId="1"/>
  </si>
  <si>
    <t>CO2排出量</t>
    <phoneticPr fontId="1"/>
  </si>
  <si>
    <t>kg‐CO2/年間</t>
    <rPh sb="7" eb="9">
      <t>ネンカン</t>
    </rPh>
    <phoneticPr fontId="1"/>
  </si>
  <si>
    <r>
      <t>灯油給湯器</t>
    </r>
    <r>
      <rPr>
        <sz val="11"/>
        <color rgb="FFFF0000"/>
        <rFont val="游ゴシック"/>
        <family val="3"/>
        <charset val="128"/>
        <scheme val="minor"/>
      </rPr>
      <t>（ノーリツ）</t>
    </r>
    <r>
      <rPr>
        <sz val="11"/>
        <color rgb="FFFF0000"/>
        <rFont val="游ゴシック"/>
        <family val="2"/>
        <charset val="128"/>
        <scheme val="minor"/>
      </rPr>
      <t>OQB-4704YS</t>
    </r>
    <r>
      <rPr>
        <sz val="11"/>
        <color theme="1"/>
        <rFont val="游ゴシック"/>
        <family val="2"/>
        <charset val="128"/>
        <scheme val="minor"/>
      </rPr>
      <t>　2019年製</t>
    </r>
    <rPh sb="0" eb="2">
      <t>トウユ</t>
    </rPh>
    <rPh sb="2" eb="5">
      <t>キュウトウキ</t>
    </rPh>
    <phoneticPr fontId="1"/>
  </si>
  <si>
    <r>
      <t>ガス給湯器</t>
    </r>
    <r>
      <rPr>
        <sz val="11"/>
        <color rgb="FFFF0000"/>
        <rFont val="游ゴシック"/>
        <family val="2"/>
        <charset val="128"/>
        <scheme val="minor"/>
      </rPr>
      <t>GTH-C2460AW3H</t>
    </r>
    <r>
      <rPr>
        <sz val="11"/>
        <color theme="1"/>
        <rFont val="游ゴシック"/>
        <family val="2"/>
        <charset val="128"/>
        <scheme val="minor"/>
      </rPr>
      <t>　2019年製</t>
    </r>
    <rPh sb="2" eb="5">
      <t>キュウトウキ</t>
    </rPh>
    <rPh sb="23" eb="25">
      <t>ネンセイ</t>
    </rPh>
    <phoneticPr fontId="1"/>
  </si>
  <si>
    <t>kg‐CO2/年間</t>
    <phoneticPr fontId="1"/>
  </si>
  <si>
    <t>平均CO2排出量</t>
    <rPh sb="0" eb="2">
      <t>ヘイキン</t>
    </rPh>
    <phoneticPr fontId="1"/>
  </si>
  <si>
    <t>※法定耐用年数６年を考慮して、2019年生を従来製品とする。</t>
    <rPh sb="1" eb="3">
      <t>ホウテイ</t>
    </rPh>
    <rPh sb="3" eb="5">
      <t>タイヨウ</t>
    </rPh>
    <rPh sb="5" eb="7">
      <t>ネンスウ</t>
    </rPh>
    <rPh sb="8" eb="9">
      <t>ネン</t>
    </rPh>
    <rPh sb="10" eb="12">
      <t>コウリョ</t>
    </rPh>
    <rPh sb="19" eb="21">
      <t>ネンセイ</t>
    </rPh>
    <rPh sb="22" eb="24">
      <t>ジュウライ</t>
    </rPh>
    <rPh sb="24" eb="26">
      <t>セイヒン</t>
    </rPh>
    <phoneticPr fontId="1"/>
  </si>
  <si>
    <t>石油・ガスのCO2年間排出量を平均値として、参考とする。</t>
    <rPh sb="0" eb="2">
      <t>セキユ</t>
    </rPh>
    <rPh sb="9" eb="11">
      <t>ネンカン</t>
    </rPh>
    <rPh sb="11" eb="14">
      <t>ハイシュツリョウ</t>
    </rPh>
    <rPh sb="15" eb="18">
      <t>ヘイキンチ</t>
    </rPh>
    <rPh sb="22" eb="24">
      <t>サンコウ</t>
    </rPh>
    <phoneticPr fontId="1"/>
  </si>
  <si>
    <t>（令和6年度版）</t>
    <rPh sb="1" eb="3">
      <t>レイワ</t>
    </rPh>
    <rPh sb="4" eb="6">
      <t>ネンド</t>
    </rPh>
    <rPh sb="6" eb="7">
      <t>バン</t>
    </rPh>
    <phoneticPr fontId="1"/>
  </si>
  <si>
    <t>灯油給湯器（CORONA）UKB-SA470MX　2018年製</t>
    <rPh sb="0" eb="2">
      <t>トウユ</t>
    </rPh>
    <rPh sb="2" eb="5">
      <t>キュウトウキ</t>
    </rPh>
    <rPh sb="29" eb="31">
      <t>ネンセイ</t>
    </rPh>
    <phoneticPr fontId="1"/>
  </si>
  <si>
    <t>灯油給湯器（ノーリツ）OX307F　2018年製</t>
    <rPh sb="0" eb="2">
      <t>トウユ</t>
    </rPh>
    <rPh sb="2" eb="5">
      <t>キュウトウキ</t>
    </rPh>
    <phoneticPr fontId="1"/>
  </si>
  <si>
    <t>ガス給湯器RUX-E2406W　2018年製</t>
    <rPh sb="2" eb="5">
      <t>キュウトウキ</t>
    </rPh>
    <rPh sb="20" eb="22">
      <t>ネンセイ</t>
    </rPh>
    <phoneticPr fontId="1"/>
  </si>
  <si>
    <t>※法定耐用年数６年を考慮して、2017年生を従来製品とする。</t>
    <rPh sb="1" eb="3">
      <t>ホウテイ</t>
    </rPh>
    <rPh sb="3" eb="5">
      <t>タイヨウ</t>
    </rPh>
    <rPh sb="5" eb="7">
      <t>ネンスウ</t>
    </rPh>
    <rPh sb="8" eb="9">
      <t>ネン</t>
    </rPh>
    <rPh sb="10" eb="12">
      <t>コウリョ</t>
    </rPh>
    <rPh sb="19" eb="21">
      <t>ネンセイ</t>
    </rPh>
    <rPh sb="22" eb="24">
      <t>ジュウライ</t>
    </rPh>
    <rPh sb="24" eb="26">
      <t>セイヒン</t>
    </rPh>
    <phoneticPr fontId="1"/>
  </si>
  <si>
    <t xml:space="preserve">(参考：令和5年度版) </t>
    <rPh sb="1" eb="3">
      <t>サンコウ</t>
    </rPh>
    <rPh sb="4" eb="6">
      <t>レイワ</t>
    </rPh>
    <rPh sb="7" eb="9">
      <t>ネンド</t>
    </rPh>
    <rPh sb="9" eb="10">
      <t>バン</t>
    </rPh>
    <phoneticPr fontId="1"/>
  </si>
  <si>
    <t>灯油給湯器IBF-3964DS　2017年製</t>
    <rPh sb="0" eb="2">
      <t>トウユ</t>
    </rPh>
    <rPh sb="2" eb="5">
      <t>キュウトウキ</t>
    </rPh>
    <rPh sb="20" eb="22">
      <t>ネンセイ</t>
    </rPh>
    <phoneticPr fontId="1"/>
  </si>
  <si>
    <t>灯油給湯器OTQ-3714SAY　2017年製</t>
    <rPh sb="0" eb="2">
      <t>トウユ</t>
    </rPh>
    <rPh sb="2" eb="5">
      <t>キュウトウキ</t>
    </rPh>
    <phoneticPr fontId="1"/>
  </si>
  <si>
    <t>ガス給湯器RUX-A2011A-E　2017年製</t>
    <rPh sb="2" eb="5">
      <t>キュウトウキ</t>
    </rPh>
    <phoneticPr fontId="1"/>
  </si>
  <si>
    <t>■ エネルギー使用想定</t>
    <rPh sb="7" eb="9">
      <t>シヨウ</t>
    </rPh>
    <rPh sb="9" eb="11">
      <t>ソウテイ</t>
    </rPh>
    <phoneticPr fontId="1"/>
  </si>
  <si>
    <t>各種換算係数</t>
    <rPh sb="0" eb="2">
      <t>カクシュ</t>
    </rPh>
    <rPh sb="2" eb="4">
      <t>カンザン</t>
    </rPh>
    <rPh sb="4" eb="6">
      <t>ケイスウ</t>
    </rPh>
    <phoneticPr fontId="1"/>
  </si>
  <si>
    <t>機器効率</t>
    <rPh sb="0" eb="2">
      <t>キキ</t>
    </rPh>
    <rPh sb="2" eb="4">
      <t>コウリツ</t>
    </rPh>
    <phoneticPr fontId="2"/>
  </si>
  <si>
    <t>給湯負荷　JIS9220</t>
    <rPh sb="0" eb="2">
      <t>キュウトウ</t>
    </rPh>
    <rPh sb="2" eb="4">
      <t>フカ</t>
    </rPh>
    <phoneticPr fontId="1"/>
  </si>
  <si>
    <t>4～5人</t>
    <phoneticPr fontId="2"/>
  </si>
  <si>
    <t>低位発熱量</t>
    <rPh sb="0" eb="2">
      <t>テイイ</t>
    </rPh>
    <rPh sb="2" eb="4">
      <t>ハツネツ</t>
    </rPh>
    <rPh sb="4" eb="5">
      <t>リョウ</t>
    </rPh>
    <phoneticPr fontId="1"/>
  </si>
  <si>
    <t>CO2排出換算係数</t>
    <rPh sb="3" eb="5">
      <t>ハイシュツ</t>
    </rPh>
    <rPh sb="5" eb="7">
      <t>カンザン</t>
    </rPh>
    <rPh sb="7" eb="9">
      <t>ケイスウ</t>
    </rPh>
    <phoneticPr fontId="1"/>
  </si>
  <si>
    <t>更新前</t>
    <rPh sb="0" eb="3">
      <t>コウシンマエ</t>
    </rPh>
    <phoneticPr fontId="2"/>
  </si>
  <si>
    <t>採用値</t>
    <rPh sb="0" eb="2">
      <t>サイヨウ</t>
    </rPh>
    <rPh sb="2" eb="3">
      <t>チ</t>
    </rPh>
    <phoneticPr fontId="2"/>
  </si>
  <si>
    <t>給湯</t>
    <rPh sb="0" eb="2">
      <t>キュウトウ</t>
    </rPh>
    <phoneticPr fontId="2"/>
  </si>
  <si>
    <t>保温</t>
    <rPh sb="0" eb="2">
      <t>ホオン</t>
    </rPh>
    <phoneticPr fontId="2"/>
  </si>
  <si>
    <t>灯油</t>
    <rPh sb="0" eb="2">
      <t>トウユ</t>
    </rPh>
    <phoneticPr fontId="1"/>
  </si>
  <si>
    <t>MJ/Ⅼ</t>
    <phoneticPr fontId="1"/>
  </si>
  <si>
    <t>kg-CO2/L</t>
    <phoneticPr fontId="1"/>
  </si>
  <si>
    <t>中間期</t>
    <rPh sb="0" eb="3">
      <t>チュウカンキ</t>
    </rPh>
    <phoneticPr fontId="1"/>
  </si>
  <si>
    <t>MJ/日</t>
    <rPh sb="3" eb="4">
      <t>ニチ</t>
    </rPh>
    <phoneticPr fontId="1"/>
  </si>
  <si>
    <t>中間期</t>
    <rPh sb="0" eb="3">
      <t>チュウカンキ</t>
    </rPh>
    <phoneticPr fontId="2"/>
  </si>
  <si>
    <t>プロパンガス</t>
    <phoneticPr fontId="1"/>
  </si>
  <si>
    <t>MJ/㎥</t>
    <phoneticPr fontId="1"/>
  </si>
  <si>
    <t>kg-CO2/㎥</t>
    <phoneticPr fontId="1"/>
  </si>
  <si>
    <t>夏期</t>
    <rPh sb="0" eb="2">
      <t>カキ</t>
    </rPh>
    <phoneticPr fontId="1"/>
  </si>
  <si>
    <t>夏期</t>
    <rPh sb="0" eb="2">
      <t>カキ</t>
    </rPh>
    <phoneticPr fontId="2"/>
  </si>
  <si>
    <t>電力</t>
    <rPh sb="0" eb="2">
      <t>デンリョク</t>
    </rPh>
    <phoneticPr fontId="1"/>
  </si>
  <si>
    <t>MJ/kWh</t>
    <phoneticPr fontId="1"/>
  </si>
  <si>
    <t>冬期</t>
    <rPh sb="0" eb="2">
      <t>トウキ</t>
    </rPh>
    <phoneticPr fontId="1"/>
  </si>
  <si>
    <t>冬期</t>
    <rPh sb="0" eb="2">
      <t>トウキ</t>
    </rPh>
    <phoneticPr fontId="2"/>
  </si>
  <si>
    <t>■給湯負荷</t>
    <rPh sb="1" eb="5">
      <t>キュウトウフカ</t>
    </rPh>
    <phoneticPr fontId="1"/>
  </si>
  <si>
    <t>単位</t>
    <rPh sb="0" eb="2">
      <t>タンイ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</si>
  <si>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</si>
  <si>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</si>
  <si>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</si>
  <si>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</si>
  <si>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</si>
  <si>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</si>
  <si>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</si>
  <si>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</si>
  <si>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</si>
  <si>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</si>
  <si>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</si>
  <si>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</si>
  <si>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</si>
  <si>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a</t>
    <phoneticPr fontId="1"/>
  </si>
  <si>
    <t>日数</t>
    <rPh sb="0" eb="2">
      <t>ニッスウ</t>
    </rPh>
    <phoneticPr fontId="1"/>
  </si>
  <si>
    <t>日</t>
    <rPh sb="0" eb="1">
      <t>ニチ</t>
    </rPh>
    <phoneticPr fontId="1"/>
  </si>
  <si>
    <t>b</t>
    <phoneticPr fontId="1"/>
  </si>
  <si>
    <t>月間給湯負荷</t>
    <rPh sb="0" eb="2">
      <t>ゲッカン</t>
    </rPh>
    <rPh sb="2" eb="4">
      <t>キュウトウ</t>
    </rPh>
    <rPh sb="4" eb="6">
      <t>フカ</t>
    </rPh>
    <phoneticPr fontId="1"/>
  </si>
  <si>
    <t>給湯負荷*a</t>
    <rPh sb="0" eb="4">
      <t>キュウトウフカ</t>
    </rPh>
    <phoneticPr fontId="1"/>
  </si>
  <si>
    <t>MJ</t>
    <phoneticPr fontId="1"/>
  </si>
  <si>
    <t>（１）更新前</t>
    <rPh sb="3" eb="6">
      <t>コウシンマエ</t>
    </rPh>
    <phoneticPr fontId="2"/>
  </si>
  <si>
    <t>c</t>
    <phoneticPr fontId="1"/>
  </si>
  <si>
    <t>燃料使用量</t>
    <rPh sb="0" eb="2">
      <t>ネンリョウ</t>
    </rPh>
    <rPh sb="2" eb="5">
      <t>シヨウリョウ</t>
    </rPh>
    <phoneticPr fontId="1"/>
  </si>
  <si>
    <t>b/機器効率/発熱量</t>
    <rPh sb="2" eb="6">
      <t>キキコウリツ</t>
    </rPh>
    <rPh sb="7" eb="10">
      <t>ハツネツリョウ</t>
    </rPh>
    <phoneticPr fontId="1"/>
  </si>
  <si>
    <t>d</t>
    <phoneticPr fontId="1"/>
  </si>
  <si>
    <t>CO2排出量（灯油）</t>
    <rPh sb="3" eb="5">
      <t>ハイシュツ</t>
    </rPh>
    <rPh sb="5" eb="6">
      <t>リョウ</t>
    </rPh>
    <rPh sb="6" eb="7">
      <t>ヨウリョウ</t>
    </rPh>
    <rPh sb="7" eb="9">
      <t>トウユ</t>
    </rPh>
    <phoneticPr fontId="1"/>
  </si>
  <si>
    <t>c*CO2原単位</t>
    <rPh sb="5" eb="8">
      <t>ゲンタンイ</t>
    </rPh>
    <phoneticPr fontId="1"/>
  </si>
  <si>
    <t>kg</t>
  </si>
  <si>
    <t>（２）更新後</t>
    <rPh sb="3" eb="6">
      <t>コウシンゴ</t>
    </rPh>
    <phoneticPr fontId="2"/>
  </si>
  <si>
    <t>e</t>
    <phoneticPr fontId="1"/>
  </si>
  <si>
    <t>消費電力量</t>
    <rPh sb="0" eb="5">
      <t>ショウヒデンリョクリョウ</t>
    </rPh>
    <phoneticPr fontId="1"/>
  </si>
  <si>
    <t>b/機器効率/発熱量</t>
    <rPh sb="2" eb="4">
      <t>キキ</t>
    </rPh>
    <rPh sb="4" eb="6">
      <t>コウリツ</t>
    </rPh>
    <rPh sb="7" eb="10">
      <t>ハツネツリョウ</t>
    </rPh>
    <phoneticPr fontId="1"/>
  </si>
  <si>
    <t>f</t>
    <phoneticPr fontId="1"/>
  </si>
  <si>
    <t>CO2排出量（削減量）</t>
    <rPh sb="7" eb="10">
      <t>サクゲンリョウ</t>
    </rPh>
    <phoneticPr fontId="1"/>
  </si>
  <si>
    <t>e*CO2原単位</t>
    <rPh sb="5" eb="8">
      <t>ゲンタンイ</t>
    </rPh>
    <phoneticPr fontId="1"/>
  </si>
  <si>
    <t>1日10時間の運用を想定</t>
    <rPh sb="1" eb="2">
      <t>ニチ</t>
    </rPh>
    <rPh sb="4" eb="6">
      <t>ジカン</t>
    </rPh>
    <rPh sb="7" eb="9">
      <t>ウンヨウ</t>
    </rPh>
    <rPh sb="10" eb="12">
      <t>ソウテイ</t>
    </rPh>
    <phoneticPr fontId="1"/>
  </si>
  <si>
    <t>(３)　世帯人数をご入力ください。</t>
    <rPh sb="4" eb="8">
      <t>セタイニンズウ</t>
    </rPh>
    <rPh sb="10" eb="12">
      <t>ニュウリョク</t>
    </rPh>
    <phoneticPr fontId="2"/>
  </si>
  <si>
    <t>世帯人数</t>
    <rPh sb="0" eb="4">
      <t>セタイニンズウ</t>
    </rPh>
    <phoneticPr fontId="2"/>
  </si>
  <si>
    <t>年間給湯効率</t>
    <rPh sb="0" eb="2">
      <t>ネンカン</t>
    </rPh>
    <rPh sb="2" eb="6">
      <t>キュウトウコウリツ</t>
    </rPh>
    <phoneticPr fontId="2"/>
  </si>
  <si>
    <t>年間給湯保温効率</t>
    <rPh sb="0" eb="8">
      <t>ネンカンキュウトウホオンコウリツ</t>
    </rPh>
    <phoneticPr fontId="2"/>
  </si>
  <si>
    <t>-</t>
    <phoneticPr fontId="1"/>
  </si>
  <si>
    <t>2～3人</t>
    <rPh sb="1" eb="2">
      <t>ニン</t>
    </rPh>
    <phoneticPr fontId="2"/>
  </si>
  <si>
    <t>3人以下</t>
    <rPh sb="1" eb="2">
      <t>ニン</t>
    </rPh>
    <rPh sb="2" eb="4">
      <t>イカ</t>
    </rPh>
    <phoneticPr fontId="2"/>
  </si>
  <si>
    <t>4人以上</t>
    <rPh sb="1" eb="4">
      <t>ニンイジョウ</t>
    </rPh>
    <phoneticPr fontId="2"/>
  </si>
  <si>
    <t>更新後</t>
    <rPh sb="0" eb="3">
      <t>コウシンゴ</t>
    </rPh>
    <phoneticPr fontId="2"/>
  </si>
  <si>
    <t>CO2排出係数（東北電力令和5年度実績値とした）</t>
  </si>
  <si>
    <t>-</t>
    <phoneticPr fontId="2"/>
  </si>
  <si>
    <t>(５)　エコキュートの年間給湯効率または年間給湯保温効率をご入力ください。</t>
    <rPh sb="11" eb="13">
      <t>ネンカン</t>
    </rPh>
    <rPh sb="13" eb="15">
      <t>キュウトウ</t>
    </rPh>
    <rPh sb="15" eb="17">
      <t>コウリツ</t>
    </rPh>
    <rPh sb="20" eb="22">
      <t>ネンカン</t>
    </rPh>
    <rPh sb="22" eb="24">
      <t>キュウトウ</t>
    </rPh>
    <rPh sb="24" eb="26">
      <t>ホオン</t>
    </rPh>
    <rPh sb="26" eb="28">
      <t>コウリツ</t>
    </rPh>
    <rPh sb="30" eb="32">
      <t>ニュウリョク</t>
    </rPh>
    <phoneticPr fontId="2"/>
  </si>
  <si>
    <t>(１)　エコキュートの導入は更新ですか、新規ですか。</t>
    <rPh sb="11" eb="13">
      <t>ドウニュウ</t>
    </rPh>
    <rPh sb="14" eb="16">
      <t>コウシン</t>
    </rPh>
    <rPh sb="20" eb="22">
      <t>シンキ</t>
    </rPh>
    <phoneticPr fontId="2"/>
  </si>
  <si>
    <t>（１）　給湯器の熱源は何ですか。</t>
    <rPh sb="4" eb="6">
      <t>キュウトウ</t>
    </rPh>
    <rPh sb="6" eb="7">
      <t>キ</t>
    </rPh>
    <rPh sb="8" eb="10">
      <t>ネツゲン</t>
    </rPh>
    <rPh sb="11" eb="12">
      <t>ナン</t>
    </rPh>
    <phoneticPr fontId="2"/>
  </si>
  <si>
    <t>（２）　給湯器のメーカー・製品名・型番をご入力ください。</t>
    <rPh sb="4" eb="6">
      <t>キュウトウ</t>
    </rPh>
    <rPh sb="6" eb="7">
      <t>キ</t>
    </rPh>
    <rPh sb="13" eb="16">
      <t>セイヒンメイ</t>
    </rPh>
    <rPh sb="17" eb="19">
      <t>カタバン</t>
    </rPh>
    <rPh sb="21" eb="23">
      <t>ニュウリョク</t>
    </rPh>
    <phoneticPr fontId="2"/>
  </si>
  <si>
    <t>中間期標準消費電力</t>
    <rPh sb="0" eb="3">
      <t>チュウカンキ</t>
    </rPh>
    <rPh sb="3" eb="5">
      <t>ヒョウジュン</t>
    </rPh>
    <rPh sb="5" eb="7">
      <t>ショウヒ</t>
    </rPh>
    <rPh sb="7" eb="9">
      <t>デンリョク</t>
    </rPh>
    <phoneticPr fontId="2"/>
  </si>
  <si>
    <t>kW</t>
    <phoneticPr fontId="1"/>
  </si>
  <si>
    <t>冬期標準消費電力</t>
    <rPh sb="0" eb="2">
      <t>トウキ</t>
    </rPh>
    <rPh sb="2" eb="4">
      <t>ヒョウジュン</t>
    </rPh>
    <rPh sb="4" eb="6">
      <t>ショウヒ</t>
    </rPh>
    <rPh sb="6" eb="8">
      <t>デンリョク</t>
    </rPh>
    <phoneticPr fontId="2"/>
  </si>
  <si>
    <t>(４)　エコキュートの消費電力をご入力ください。</t>
    <rPh sb="11" eb="15">
      <t>ショウヒデンリョク</t>
    </rPh>
    <rPh sb="17" eb="19">
      <t>ニュウリョク</t>
    </rPh>
    <phoneticPr fontId="2"/>
  </si>
  <si>
    <r>
      <t>（３-１）　</t>
    </r>
    <r>
      <rPr>
        <b/>
        <sz val="13"/>
        <color rgb="FFFF0000"/>
        <rFont val="BIZ UDPゴシック"/>
        <family val="3"/>
        <charset val="128"/>
      </rPr>
      <t>（熱源が電気の場合）</t>
    </r>
    <r>
      <rPr>
        <b/>
        <sz val="13"/>
        <color theme="1"/>
        <rFont val="BIZ UDPゴシック"/>
        <family val="3"/>
        <charset val="128"/>
      </rPr>
      <t>給湯器の消費電力をご入力ください。</t>
    </r>
    <rPh sb="7" eb="9">
      <t>ネツゲン</t>
    </rPh>
    <rPh sb="10" eb="12">
      <t>デンキ</t>
    </rPh>
    <rPh sb="13" eb="15">
      <t>バアイ</t>
    </rPh>
    <rPh sb="16" eb="18">
      <t>キュウトウ</t>
    </rPh>
    <rPh sb="18" eb="19">
      <t>キ</t>
    </rPh>
    <rPh sb="20" eb="24">
      <t>ショウヒデンリョク</t>
    </rPh>
    <rPh sb="26" eb="28">
      <t>ニュウリョク</t>
    </rPh>
    <phoneticPr fontId="2"/>
  </si>
  <si>
    <t>L</t>
    <phoneticPr fontId="1"/>
  </si>
  <si>
    <t>kWh</t>
    <phoneticPr fontId="1"/>
  </si>
  <si>
    <t>消費電力*24*a</t>
    <rPh sb="0" eb="4">
      <t>ショウヒデンリョク</t>
    </rPh>
    <phoneticPr fontId="1"/>
  </si>
  <si>
    <t>c1</t>
    <phoneticPr fontId="1"/>
  </si>
  <si>
    <t>d1</t>
    <phoneticPr fontId="1"/>
  </si>
  <si>
    <t>e1</t>
    <phoneticPr fontId="1"/>
  </si>
  <si>
    <t>f1</t>
    <phoneticPr fontId="1"/>
  </si>
  <si>
    <t>導入するエコキュートの年間CO2排出量（給湯効率）</t>
    <rPh sb="0" eb="2">
      <t>ドウニュウ</t>
    </rPh>
    <rPh sb="11" eb="13">
      <t>ネンカン</t>
    </rPh>
    <rPh sb="16" eb="19">
      <t>ハイシュツリョウ</t>
    </rPh>
    <rPh sb="20" eb="24">
      <t>キュウトウコウリツ</t>
    </rPh>
    <phoneticPr fontId="1"/>
  </si>
  <si>
    <t>既存の給湯器の年間CO2排出量（給湯効率）</t>
    <rPh sb="0" eb="2">
      <t>キゾン</t>
    </rPh>
    <rPh sb="3" eb="6">
      <t>キュウトウキ</t>
    </rPh>
    <rPh sb="7" eb="9">
      <t>ネンカン</t>
    </rPh>
    <rPh sb="12" eb="15">
      <t>ハイシュツリョウ</t>
    </rPh>
    <rPh sb="16" eb="20">
      <t>キュウトウコウリツ</t>
    </rPh>
    <phoneticPr fontId="1"/>
  </si>
  <si>
    <t>導入するエコキュートの年間CO2排出量（消費電力）</t>
    <rPh sb="0" eb="2">
      <t>ドウニュウ</t>
    </rPh>
    <rPh sb="11" eb="13">
      <t>ネンカン</t>
    </rPh>
    <rPh sb="16" eb="19">
      <t>ハイシュツリョウ</t>
    </rPh>
    <rPh sb="20" eb="24">
      <t>ショウヒデンリョク</t>
    </rPh>
    <phoneticPr fontId="1"/>
  </si>
  <si>
    <t>既存の給湯器の年間CO2排出量（消費電力）</t>
    <rPh sb="0" eb="2">
      <t>キゾン</t>
    </rPh>
    <rPh sb="3" eb="6">
      <t>キュウトウキ</t>
    </rPh>
    <rPh sb="7" eb="9">
      <t>ネンカン</t>
    </rPh>
    <rPh sb="12" eb="15">
      <t>ハイシュツリョウ</t>
    </rPh>
    <rPh sb="16" eb="20">
      <t>ショウヒデンリョク</t>
    </rPh>
    <phoneticPr fontId="1"/>
  </si>
  <si>
    <t>エコキュート</t>
  </si>
  <si>
    <t>年間CO2排出削減量（給湯効率）</t>
    <rPh sb="0" eb="2">
      <t>ネンカン</t>
    </rPh>
    <rPh sb="5" eb="7">
      <t>ハイシュツ</t>
    </rPh>
    <rPh sb="7" eb="9">
      <t>サクゲン</t>
    </rPh>
    <rPh sb="9" eb="10">
      <t>リョウ</t>
    </rPh>
    <rPh sb="11" eb="15">
      <t>キュウトウコウリツ</t>
    </rPh>
    <phoneticPr fontId="1"/>
  </si>
  <si>
    <t>年間CO2排出削減量（消費電力）</t>
    <rPh sb="0" eb="2">
      <t>ネンカン</t>
    </rPh>
    <rPh sb="5" eb="7">
      <t>ハイシュツ</t>
    </rPh>
    <rPh sb="7" eb="9">
      <t>サクゲン</t>
    </rPh>
    <rPh sb="9" eb="10">
      <t>リョウ</t>
    </rPh>
    <rPh sb="11" eb="15">
      <t>ショウヒデンリョク</t>
    </rPh>
    <phoneticPr fontId="1"/>
  </si>
  <si>
    <t>1日7時間の運用を想定</t>
    <rPh sb="1" eb="2">
      <t>ニチ</t>
    </rPh>
    <rPh sb="3" eb="5">
      <t>ジカン</t>
    </rPh>
    <rPh sb="6" eb="8">
      <t>ウンヨウ</t>
    </rPh>
    <rPh sb="9" eb="11">
      <t>ソウテイ</t>
    </rPh>
    <phoneticPr fontId="1"/>
  </si>
  <si>
    <r>
      <t>（３-２）　</t>
    </r>
    <r>
      <rPr>
        <b/>
        <sz val="13"/>
        <color rgb="FFFF0000"/>
        <rFont val="BIZ UDPゴシック"/>
        <family val="3"/>
        <charset val="128"/>
      </rPr>
      <t>（熱源が電気の場合）</t>
    </r>
    <r>
      <rPr>
        <b/>
        <sz val="13"/>
        <color theme="1"/>
        <rFont val="BIZ UDPゴシック"/>
        <family val="3"/>
        <charset val="128"/>
      </rPr>
      <t>給湯器の年間給湯効率または年間給湯保温効率を
　　　　　　　　　　　　　　　　　　　　ご入力ください。</t>
    </r>
    <rPh sb="7" eb="9">
      <t>ネツゲン</t>
    </rPh>
    <rPh sb="10" eb="12">
      <t>デンキ</t>
    </rPh>
    <rPh sb="13" eb="15">
      <t>バアイ</t>
    </rPh>
    <rPh sb="16" eb="18">
      <t>キュウトウ</t>
    </rPh>
    <rPh sb="18" eb="19">
      <t>キ</t>
    </rPh>
    <rPh sb="20" eb="22">
      <t>ネンカン</t>
    </rPh>
    <rPh sb="22" eb="24">
      <t>キュウトウ</t>
    </rPh>
    <rPh sb="24" eb="26">
      <t>コウリツ</t>
    </rPh>
    <rPh sb="29" eb="31">
      <t>ネンカン</t>
    </rPh>
    <rPh sb="31" eb="33">
      <t>キュウトウ</t>
    </rPh>
    <rPh sb="33" eb="35">
      <t>ホオン</t>
    </rPh>
    <rPh sb="35" eb="37">
      <t>コウリツ</t>
    </rPh>
    <rPh sb="60" eb="62">
      <t>ニュウリョク</t>
    </rPh>
    <phoneticPr fontId="2"/>
  </si>
  <si>
    <r>
      <t>※「年間給湯効率」「年間給湯保温効率」は、JIS規格に基づく数値（JIS効率）を入力してください。
※APF規格の場合、次の数値を引いた数値を入力してください。</t>
    </r>
    <r>
      <rPr>
        <u/>
        <sz val="10"/>
        <color theme="1"/>
        <rFont val="BIZ UDPゴシック"/>
        <family val="3"/>
        <charset val="128"/>
      </rPr>
      <t>追い焚きあり：－0.7、追い焚きなし：ー0.5</t>
    </r>
    <rPh sb="2" eb="8">
      <t>ネンカンキュウトウコウリツ</t>
    </rPh>
    <rPh sb="10" eb="16">
      <t>ネンカンキュウトウホオン</t>
    </rPh>
    <rPh sb="16" eb="18">
      <t>コウリツ</t>
    </rPh>
    <rPh sb="24" eb="26">
      <t>キカク</t>
    </rPh>
    <rPh sb="27" eb="28">
      <t>モト</t>
    </rPh>
    <rPh sb="30" eb="32">
      <t>スウチ</t>
    </rPh>
    <rPh sb="36" eb="38">
      <t>コウリツ</t>
    </rPh>
    <rPh sb="40" eb="42">
      <t>ニュウリョク</t>
    </rPh>
    <rPh sb="54" eb="56">
      <t>キカク</t>
    </rPh>
    <rPh sb="57" eb="59">
      <t>バアイ</t>
    </rPh>
    <rPh sb="60" eb="61">
      <t>ツギ</t>
    </rPh>
    <rPh sb="62" eb="64">
      <t>スウチ</t>
    </rPh>
    <rPh sb="65" eb="66">
      <t>ヒ</t>
    </rPh>
    <rPh sb="68" eb="70">
      <t>スウチ</t>
    </rPh>
    <rPh sb="71" eb="73">
      <t>ニュウリョク</t>
    </rPh>
    <rPh sb="80" eb="81">
      <t>オ</t>
    </rPh>
    <rPh sb="82" eb="83">
      <t>ダ</t>
    </rPh>
    <rPh sb="92" eb="93">
      <t>オ</t>
    </rPh>
    <rPh sb="94" eb="95">
      <t>ダ</t>
    </rPh>
    <phoneticPr fontId="1"/>
  </si>
  <si>
    <t>※ヒートポンプの型番を入力してください</t>
    <rPh sb="8" eb="10">
      <t>カタバン</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</si>
</sst>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 &quot;#,##0.0"/>
    <numFmt numFmtId="177" formatCode="#,##0.000;&quot;△ &quot;#,##0.000"/>
    <numFmt numFmtId="178" formatCode="#,##0.00;&quot;△ &quot;#,##0.00"/>
    <numFmt numFmtId="179" formatCode="0.00_);[Red]\(0.00\)"/>
    <numFmt numFmtId="180" formatCode="0.00_ "/>
    <numFmt numFmtId="181" formatCode="0.000_ "/>
    <numFmt numFmtId="182" formatCode="0.0_ "/>
    <numFmt numFmtId="183" formatCode="#,##0_ ;[Red]\-#,##0\ "/>
    <numFmt numFmtId="184" formatCode="#,##0.000;[Red]\-#,##0.000"/>
  </numFmts>
  <fonts count="33"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2"/>
      <charset val="128"/>
      <scheme val="minor"/>
    </font>
    <font>
      <sz val="14"/>
      <color rgb="FFFF0000"/>
      <name val="ＭＳ ゴシック"/>
      <family val="3"/>
      <charset val="128"/>
    </font>
    <font>
      <u/>
      <sz val="11"/>
      <color theme="10"/>
      <name val="游ゴシック"/>
      <family val="2"/>
      <charset val="128"/>
      <scheme val="minor"/>
    </font>
    <font>
      <sz val="11"/>
      <color theme="1"/>
      <name val="游ゴシック"/>
      <family val="3"/>
      <charset val="128"/>
      <scheme val="minor"/>
    </font>
    <font>
      <b/>
      <sz val="14"/>
      <color theme="1"/>
      <name val="BIZ UDPゴシック"/>
      <family val="3"/>
      <charset val="128"/>
    </font>
    <font>
      <sz val="14"/>
      <color theme="1"/>
      <name val="BIZ UDPゴシック"/>
      <family val="3"/>
      <charset val="128"/>
    </font>
    <font>
      <b/>
      <sz val="18"/>
      <color rgb="FF0070C0"/>
      <name val="BIZ UDPゴシック"/>
      <family val="3"/>
      <charset val="128"/>
    </font>
    <font>
      <b/>
      <sz val="16"/>
      <color theme="1"/>
      <name val="BIZ UDPゴシック"/>
      <family val="3"/>
      <charset val="128"/>
    </font>
    <font>
      <sz val="11"/>
      <color theme="1"/>
      <name val="BIZ UDPゴシック"/>
      <family val="3"/>
      <charset val="128"/>
    </font>
    <font>
      <sz val="16"/>
      <color theme="1"/>
      <name val="BIZ UDPゴシック"/>
      <family val="3"/>
      <charset val="128"/>
    </font>
    <font>
      <b/>
      <sz val="13"/>
      <color theme="1"/>
      <name val="BIZ UDPゴシック"/>
      <family val="3"/>
      <charset val="128"/>
    </font>
    <font>
      <sz val="13"/>
      <color theme="1"/>
      <name val="BIZ UDPゴシック"/>
      <family val="3"/>
      <charset val="128"/>
    </font>
    <font>
      <b/>
      <sz val="13"/>
      <color theme="0"/>
      <name val="BIZ UDPゴシック"/>
      <family val="3"/>
      <charset val="128"/>
    </font>
    <font>
      <sz val="13"/>
      <color rgb="FFFF0000"/>
      <name val="BIZ UDPゴシック"/>
      <family val="3"/>
      <charset val="128"/>
    </font>
    <font>
      <u/>
      <sz val="13"/>
      <color theme="10"/>
      <name val="BIZ UDPゴシック"/>
      <family val="3"/>
      <charset val="128"/>
    </font>
    <font>
      <b/>
      <sz val="13"/>
      <color rgb="FFFF0000"/>
      <name val="BIZ UDPゴシック"/>
      <family val="3"/>
      <charset val="128"/>
    </font>
    <font>
      <sz val="11"/>
      <color rgb="FFFF0000"/>
      <name val="游ゴシック"/>
      <family val="2"/>
      <charset val="128"/>
      <scheme val="minor"/>
    </font>
    <font>
      <sz val="11"/>
      <color rgb="FFFF0000"/>
      <name val="游ゴシック"/>
      <family val="3"/>
      <charset val="128"/>
      <scheme val="minor"/>
    </font>
    <font>
      <sz val="11"/>
      <color theme="1"/>
      <name val="ＭＳ Ｐゴシック"/>
      <family val="2"/>
      <charset val="128"/>
    </font>
    <font>
      <b/>
      <sz val="12"/>
      <color theme="1"/>
      <name val="メイリオ"/>
      <family val="3"/>
      <charset val="128"/>
    </font>
    <font>
      <sz val="9"/>
      <color theme="1"/>
      <name val="メイリオ"/>
      <family val="3"/>
      <charset val="128"/>
    </font>
    <font>
      <sz val="10"/>
      <color theme="1"/>
      <name val="メイリオ"/>
      <family val="3"/>
      <charset val="128"/>
    </font>
    <font>
      <sz val="9"/>
      <name val="メイリオ"/>
      <family val="3"/>
      <charset val="128"/>
    </font>
    <font>
      <b/>
      <sz val="9"/>
      <name val="メイリオ"/>
      <family val="3"/>
      <charset val="128"/>
    </font>
    <font>
      <sz val="9"/>
      <color rgb="FFFF0000"/>
      <name val="メイリオ"/>
      <family val="3"/>
      <charset val="128"/>
    </font>
    <font>
      <b/>
      <sz val="10"/>
      <color theme="1"/>
      <name val="メイリオ"/>
      <family val="3"/>
      <charset val="128"/>
    </font>
    <font>
      <sz val="14"/>
      <color theme="1"/>
      <name val="ＭＳ ゴシック"/>
      <family val="3"/>
      <charset val="128"/>
    </font>
    <font>
      <sz val="14"/>
      <color rgb="FFFF0000"/>
      <name val="BIZ UDPゴシック"/>
      <family val="3"/>
      <charset val="128"/>
    </font>
    <font>
      <sz val="10"/>
      <color theme="1"/>
      <name val="BIZ UDPゴシック"/>
      <family val="3"/>
      <charset val="128"/>
    </font>
    <font>
      <u/>
      <sz val="10"/>
      <color theme="1"/>
      <name val="BIZ UDPゴシック"/>
      <family val="3"/>
      <charset val="128"/>
    </font>
  </fonts>
  <fills count="11">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92D05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s>
  <cellStyleXfs count="6">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38" fontId="2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14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vertical="center" wrapText="1"/>
    </xf>
    <xf numFmtId="0" fontId="17" fillId="0" borderId="0" xfId="1" applyFont="1">
      <alignment vertical="center"/>
    </xf>
    <xf numFmtId="0" fontId="11" fillId="0" borderId="0" xfId="0" applyFont="1">
      <alignment vertical="center"/>
    </xf>
    <xf numFmtId="0" fontId="14" fillId="6" borderId="0" xfId="0" applyFont="1" applyFill="1">
      <alignment vertical="center"/>
    </xf>
    <xf numFmtId="0" fontId="14" fillId="7" borderId="0" xfId="0" applyFont="1" applyFill="1">
      <alignment vertical="center"/>
    </xf>
    <xf numFmtId="0" fontId="8" fillId="7" borderId="0" xfId="0" applyFont="1" applyFill="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1" fontId="0" fillId="0" borderId="0" xfId="0" applyNumberFormat="1">
      <alignment vertical="center"/>
    </xf>
    <xf numFmtId="0" fontId="22" fillId="0" borderId="0" xfId="2" applyFont="1">
      <alignment vertical="center"/>
    </xf>
    <xf numFmtId="0" fontId="23" fillId="0" borderId="0" xfId="2" applyFont="1">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24" fillId="0" borderId="0" xfId="2" applyFont="1">
      <alignment vertical="center"/>
    </xf>
    <xf numFmtId="0" fontId="23" fillId="0" borderId="0" xfId="2" applyFont="1" applyAlignment="1">
      <alignment vertical="center" shrinkToFit="1"/>
    </xf>
    <xf numFmtId="0" fontId="23" fillId="0" borderId="0" xfId="2" applyFont="1" applyAlignment="1">
      <alignment horizontal="left" vertical="center" shrinkToFit="1"/>
    </xf>
    <xf numFmtId="0" fontId="23" fillId="0" borderId="13" xfId="2" applyFont="1" applyBorder="1">
      <alignment vertical="center"/>
    </xf>
    <xf numFmtId="0" fontId="23" fillId="0" borderId="13" xfId="2" applyFont="1" applyBorder="1" applyAlignment="1">
      <alignment horizontal="center" vertical="center"/>
    </xf>
    <xf numFmtId="0" fontId="23" fillId="9" borderId="0" xfId="2" applyFont="1" applyFill="1">
      <alignment vertical="center"/>
    </xf>
    <xf numFmtId="0" fontId="23" fillId="9" borderId="13" xfId="2" applyFont="1" applyFill="1" applyBorder="1">
      <alignment vertical="center"/>
    </xf>
    <xf numFmtId="0" fontId="25" fillId="9" borderId="13" xfId="2" applyFont="1" applyFill="1" applyBorder="1" applyAlignment="1">
      <alignment horizontal="center" vertical="center"/>
    </xf>
    <xf numFmtId="40" fontId="25" fillId="0" borderId="13" xfId="2" applyNumberFormat="1" applyFont="1" applyBorder="1">
      <alignment vertical="center"/>
    </xf>
    <xf numFmtId="40" fontId="25" fillId="0" borderId="15" xfId="2" applyNumberFormat="1" applyFont="1" applyBorder="1" applyAlignment="1">
      <alignment horizontal="center" vertical="center"/>
    </xf>
    <xf numFmtId="0" fontId="26" fillId="9" borderId="13" xfId="2" applyFont="1" applyFill="1" applyBorder="1" applyAlignment="1">
      <alignment horizontal="center" vertical="center"/>
    </xf>
    <xf numFmtId="180" fontId="25" fillId="7" borderId="13" xfId="2" applyNumberFormat="1" applyFont="1" applyFill="1" applyBorder="1">
      <alignment vertical="center"/>
    </xf>
    <xf numFmtId="0" fontId="25" fillId="9" borderId="13" xfId="2" applyFont="1" applyFill="1" applyBorder="1" applyAlignment="1">
      <alignment vertical="center" shrinkToFit="1"/>
    </xf>
    <xf numFmtId="180" fontId="23" fillId="7" borderId="13" xfId="2" applyNumberFormat="1" applyFont="1" applyFill="1" applyBorder="1">
      <alignment vertical="center"/>
    </xf>
    <xf numFmtId="0" fontId="23" fillId="9" borderId="13" xfId="2" applyFont="1" applyFill="1" applyBorder="1" applyAlignment="1">
      <alignment vertical="center" shrinkToFit="1"/>
    </xf>
    <xf numFmtId="0" fontId="25" fillId="0" borderId="13" xfId="2" applyFont="1" applyBorder="1" applyAlignment="1">
      <alignment horizontal="center" vertical="center" shrinkToFit="1"/>
    </xf>
    <xf numFmtId="40" fontId="25" fillId="0" borderId="13" xfId="3" applyNumberFormat="1" applyFont="1" applyBorder="1" applyAlignment="1">
      <alignment vertical="center"/>
    </xf>
    <xf numFmtId="40" fontId="27" fillId="0" borderId="15" xfId="2" applyNumberFormat="1" applyFont="1" applyBorder="1">
      <alignment vertical="center"/>
    </xf>
    <xf numFmtId="181" fontId="25" fillId="9" borderId="13" xfId="2" applyNumberFormat="1" applyFont="1" applyFill="1" applyBorder="1">
      <alignment vertical="center"/>
    </xf>
    <xf numFmtId="0" fontId="25" fillId="9" borderId="13" xfId="2" applyFont="1" applyFill="1" applyBorder="1" applyAlignment="1">
      <alignment horizontal="center" vertical="center" shrinkToFit="1"/>
    </xf>
    <xf numFmtId="0" fontId="23" fillId="0" borderId="14" xfId="2" applyFont="1" applyBorder="1">
      <alignment vertical="center"/>
    </xf>
    <xf numFmtId="182" fontId="25" fillId="7" borderId="13" xfId="2" applyNumberFormat="1" applyFont="1" applyFill="1" applyBorder="1">
      <alignment vertical="center"/>
    </xf>
    <xf numFmtId="181" fontId="23" fillId="7" borderId="13" xfId="2" applyNumberFormat="1" applyFont="1" applyFill="1" applyBorder="1">
      <alignment vertical="center"/>
    </xf>
    <xf numFmtId="0" fontId="25" fillId="0" borderId="0" xfId="2" applyFont="1" applyAlignment="1">
      <alignment vertical="center" shrinkToFit="1"/>
    </xf>
    <xf numFmtId="40" fontId="25" fillId="0" borderId="0" xfId="3" applyNumberFormat="1" applyFont="1" applyBorder="1">
      <alignment vertical="center"/>
    </xf>
    <xf numFmtId="0" fontId="25" fillId="9" borderId="0" xfId="2" applyFont="1" applyFill="1" applyAlignment="1">
      <alignment vertical="center" shrinkToFit="1"/>
    </xf>
    <xf numFmtId="181" fontId="25" fillId="9" borderId="0" xfId="2" applyNumberFormat="1" applyFont="1" applyFill="1">
      <alignment vertical="center"/>
    </xf>
    <xf numFmtId="0" fontId="28" fillId="0" borderId="0" xfId="2" applyFont="1">
      <alignment vertical="center"/>
    </xf>
    <xf numFmtId="0" fontId="23" fillId="0" borderId="0" xfId="2" applyFont="1" applyAlignment="1">
      <alignment vertical="top"/>
    </xf>
    <xf numFmtId="0" fontId="23" fillId="0" borderId="13" xfId="2" applyFont="1" applyBorder="1" applyAlignment="1">
      <alignment horizontal="left" vertical="center" shrinkToFit="1"/>
    </xf>
    <xf numFmtId="0" fontId="23" fillId="0" borderId="13" xfId="2" applyFont="1" applyBorder="1" applyAlignment="1">
      <alignment vertical="center" shrinkToFit="1"/>
    </xf>
    <xf numFmtId="0" fontId="23" fillId="0" borderId="13" xfId="4" applyNumberFormat="1" applyFont="1" applyBorder="1">
      <alignment vertical="center"/>
    </xf>
    <xf numFmtId="0" fontId="23" fillId="0" borderId="13" xfId="4" applyNumberFormat="1" applyFont="1" applyBorder="1" applyAlignment="1">
      <alignment vertical="center"/>
    </xf>
    <xf numFmtId="183" fontId="23" fillId="0" borderId="13" xfId="4" applyNumberFormat="1" applyFont="1" applyFill="1" applyBorder="1">
      <alignment vertical="center"/>
    </xf>
    <xf numFmtId="38" fontId="23" fillId="0" borderId="13" xfId="4" applyFont="1" applyFill="1" applyBorder="1">
      <alignment vertical="center"/>
    </xf>
    <xf numFmtId="183" fontId="23" fillId="0" borderId="0" xfId="4" applyNumberFormat="1" applyFont="1" applyFill="1" applyBorder="1">
      <alignment vertical="center"/>
    </xf>
    <xf numFmtId="38" fontId="23" fillId="0" borderId="0" xfId="4" applyFont="1" applyFill="1" applyBorder="1">
      <alignment vertical="center"/>
    </xf>
    <xf numFmtId="183" fontId="23" fillId="0" borderId="13" xfId="2" applyNumberFormat="1" applyFont="1" applyBorder="1">
      <alignment vertical="center"/>
    </xf>
    <xf numFmtId="0" fontId="23" fillId="10" borderId="13" xfId="2" applyFont="1" applyFill="1" applyBorder="1" applyAlignment="1">
      <alignment horizontal="center" vertical="center"/>
    </xf>
    <xf numFmtId="0" fontId="23" fillId="10" borderId="13" xfId="2" applyFont="1" applyFill="1" applyBorder="1" applyAlignment="1">
      <alignment horizontal="left" vertical="center" shrinkToFit="1"/>
    </xf>
    <xf numFmtId="0" fontId="23" fillId="10" borderId="13" xfId="2" applyFont="1" applyFill="1" applyBorder="1">
      <alignment vertical="center"/>
    </xf>
    <xf numFmtId="183" fontId="23" fillId="10" borderId="13" xfId="2" applyNumberFormat="1" applyFont="1" applyFill="1" applyBorder="1">
      <alignment vertical="center"/>
    </xf>
    <xf numFmtId="38" fontId="23" fillId="0" borderId="13" xfId="4" applyFont="1" applyFill="1" applyBorder="1" applyAlignment="1">
      <alignment vertical="center"/>
    </xf>
    <xf numFmtId="183" fontId="25" fillId="10" borderId="13" xfId="2" applyNumberFormat="1" applyFont="1" applyFill="1" applyBorder="1">
      <alignment vertical="center"/>
    </xf>
    <xf numFmtId="177" fontId="13" fillId="0" borderId="0" xfId="0" applyNumberFormat="1" applyFont="1">
      <alignment vertical="center"/>
    </xf>
    <xf numFmtId="0" fontId="29" fillId="0" borderId="0" xfId="0" applyFont="1">
      <alignment vertical="center"/>
    </xf>
    <xf numFmtId="0" fontId="30" fillId="0" borderId="0" xfId="0" applyFont="1">
      <alignment vertical="center"/>
    </xf>
    <xf numFmtId="0" fontId="10" fillId="8" borderId="1" xfId="0" applyFont="1" applyFill="1" applyBorder="1" applyAlignment="1" applyProtection="1">
      <alignment horizontal="center" vertical="center"/>
      <protection locked="0"/>
    </xf>
    <xf numFmtId="0" fontId="10" fillId="8" borderId="2" xfId="0" applyFont="1" applyFill="1" applyBorder="1" applyAlignment="1" applyProtection="1">
      <alignment horizontal="center" vertical="center"/>
      <protection locked="0"/>
    </xf>
    <xf numFmtId="0" fontId="10" fillId="8" borderId="3"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31" fillId="0" borderId="0" xfId="0" applyFont="1" applyAlignment="1">
      <alignment horizontal="left" vertical="center" wrapText="1"/>
    </xf>
    <xf numFmtId="2" fontId="12" fillId="0" borderId="4" xfId="0" applyNumberFormat="1" applyFont="1" applyBorder="1" applyAlignment="1">
      <alignment horizontal="right" vertical="center"/>
    </xf>
    <xf numFmtId="2" fontId="12" fillId="0" borderId="5" xfId="0" applyNumberFormat="1" applyFont="1" applyBorder="1" applyAlignment="1">
      <alignment horizontal="right" vertical="center"/>
    </xf>
    <xf numFmtId="2" fontId="12" fillId="0" borderId="7" xfId="0" applyNumberFormat="1" applyFont="1" applyBorder="1" applyAlignment="1">
      <alignment horizontal="right" vertical="center"/>
    </xf>
    <xf numFmtId="2" fontId="12" fillId="0" borderId="8" xfId="0" applyNumberFormat="1" applyFont="1" applyBorder="1" applyAlignment="1">
      <alignment horizontal="righ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5" fillId="5" borderId="0" xfId="0" applyFont="1" applyFill="1" applyAlignment="1">
      <alignment horizontal="center" vertical="center"/>
    </xf>
    <xf numFmtId="178" fontId="10" fillId="8" borderId="1" xfId="0" applyNumberFormat="1" applyFont="1" applyFill="1" applyBorder="1" applyAlignment="1" applyProtection="1">
      <alignment vertical="center"/>
      <protection locked="0"/>
    </xf>
    <xf numFmtId="178" fontId="10" fillId="8" borderId="2" xfId="0" applyNumberFormat="1" applyFont="1" applyFill="1" applyBorder="1" applyAlignment="1" applyProtection="1">
      <alignment vertical="center"/>
      <protection locked="0"/>
    </xf>
    <xf numFmtId="178" fontId="10" fillId="8" borderId="3" xfId="0" applyNumberFormat="1" applyFont="1" applyFill="1" applyBorder="1" applyAlignment="1" applyProtection="1">
      <alignment vertical="center"/>
      <protection locked="0"/>
    </xf>
    <xf numFmtId="177" fontId="13" fillId="0" borderId="0" xfId="0" applyNumberFormat="1" applyFont="1" applyAlignment="1">
      <alignment horizontal="center" vertical="center"/>
    </xf>
    <xf numFmtId="178" fontId="10" fillId="8" borderId="1" xfId="0" applyNumberFormat="1" applyFont="1" applyFill="1" applyBorder="1" applyProtection="1">
      <alignment vertical="center"/>
      <protection locked="0"/>
    </xf>
    <xf numFmtId="178" fontId="10" fillId="8" borderId="2" xfId="0" applyNumberFormat="1" applyFont="1" applyFill="1" applyBorder="1" applyProtection="1">
      <alignment vertical="center"/>
      <protection locked="0"/>
    </xf>
    <xf numFmtId="178" fontId="10" fillId="8" borderId="3" xfId="0" applyNumberFormat="1" applyFont="1" applyFill="1" applyBorder="1" applyProtection="1">
      <alignment vertical="center"/>
      <protection locked="0"/>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77" fontId="10" fillId="8" borderId="1" xfId="0" applyNumberFormat="1" applyFont="1" applyFill="1" applyBorder="1" applyProtection="1">
      <alignment vertical="center"/>
      <protection locked="0"/>
    </xf>
    <xf numFmtId="177" fontId="10" fillId="8" borderId="2" xfId="0" applyNumberFormat="1" applyFont="1" applyFill="1" applyBorder="1" applyProtection="1">
      <alignment vertical="center"/>
      <protection locked="0"/>
    </xf>
    <xf numFmtId="177" fontId="10" fillId="8" borderId="3" xfId="0" applyNumberFormat="1" applyFont="1" applyFill="1" applyBorder="1" applyProtection="1">
      <alignment vertical="center"/>
      <protection locked="0"/>
    </xf>
    <xf numFmtId="184" fontId="10" fillId="8" borderId="1" xfId="5" applyNumberFormat="1" applyFont="1" applyFill="1" applyBorder="1" applyAlignment="1" applyProtection="1">
      <alignment horizontal="center" vertical="center"/>
      <protection locked="0"/>
    </xf>
    <xf numFmtId="184" fontId="10" fillId="8" borderId="2" xfId="5" applyNumberFormat="1" applyFont="1" applyFill="1" applyBorder="1" applyAlignment="1" applyProtection="1">
      <alignment horizontal="center" vertical="center"/>
      <protection locked="0"/>
    </xf>
    <xf numFmtId="184" fontId="10" fillId="8" borderId="3" xfId="5" applyNumberFormat="1" applyFont="1" applyFill="1" applyBorder="1" applyAlignment="1" applyProtection="1">
      <alignment horizontal="center" vertical="center"/>
      <protection locked="0"/>
    </xf>
    <xf numFmtId="176" fontId="13" fillId="2" borderId="1" xfId="0" applyNumberFormat="1" applyFont="1" applyFill="1" applyBorder="1">
      <alignment vertical="center"/>
    </xf>
    <xf numFmtId="176" fontId="13" fillId="2" borderId="2" xfId="0" applyNumberFormat="1" applyFont="1" applyFill="1" applyBorder="1">
      <alignment vertical="center"/>
    </xf>
    <xf numFmtId="176" fontId="13" fillId="2" borderId="3" xfId="0" applyNumberFormat="1" applyFont="1" applyFill="1" applyBorder="1">
      <alignment vertical="center"/>
    </xf>
    <xf numFmtId="0" fontId="10" fillId="8" borderId="1" xfId="0" applyFont="1" applyFill="1" applyBorder="1" applyAlignment="1" applyProtection="1">
      <alignment horizontal="left" vertical="center"/>
      <protection locked="0"/>
    </xf>
    <xf numFmtId="0" fontId="10" fillId="8" borderId="2" xfId="0" applyFont="1" applyFill="1" applyBorder="1" applyAlignment="1" applyProtection="1">
      <alignment horizontal="left" vertical="center"/>
      <protection locked="0"/>
    </xf>
    <xf numFmtId="0" fontId="10" fillId="8" borderId="3" xfId="0" applyFont="1" applyFill="1" applyBorder="1" applyAlignment="1" applyProtection="1">
      <alignment horizontal="left" vertical="center"/>
      <protection locked="0"/>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4" fillId="4" borderId="8" xfId="0" applyFont="1" applyFill="1" applyBorder="1" applyAlignment="1">
      <alignment horizontal="left" vertical="center"/>
    </xf>
    <xf numFmtId="0" fontId="14" fillId="4" borderId="9" xfId="0" applyFont="1" applyFill="1" applyBorder="1" applyAlignment="1">
      <alignment horizontal="left" vertical="center"/>
    </xf>
    <xf numFmtId="179" fontId="10" fillId="4" borderId="4" xfId="0" applyNumberFormat="1" applyFont="1" applyFill="1" applyBorder="1" applyAlignment="1">
      <alignment horizontal="right" vertical="center"/>
    </xf>
    <xf numFmtId="179" fontId="10" fillId="4" borderId="5" xfId="0" applyNumberFormat="1" applyFont="1" applyFill="1" applyBorder="1" applyAlignment="1">
      <alignment horizontal="right" vertical="center"/>
    </xf>
    <xf numFmtId="179" fontId="10" fillId="4" borderId="7" xfId="0" applyNumberFormat="1" applyFont="1" applyFill="1" applyBorder="1" applyAlignment="1">
      <alignment horizontal="right" vertical="center"/>
    </xf>
    <xf numFmtId="179" fontId="10" fillId="4" borderId="8" xfId="0" applyNumberFormat="1" applyFont="1" applyFill="1" applyBorder="1" applyAlignment="1">
      <alignment horizontal="right" vertical="center"/>
    </xf>
    <xf numFmtId="177" fontId="10" fillId="8" borderId="1" xfId="0" applyNumberFormat="1" applyFont="1" applyFill="1" applyBorder="1" applyAlignment="1" applyProtection="1">
      <alignment horizontal="center" vertical="center"/>
      <protection locked="0"/>
    </xf>
    <xf numFmtId="177" fontId="10" fillId="8" borderId="2" xfId="0" applyNumberFormat="1" applyFont="1" applyFill="1" applyBorder="1" applyAlignment="1" applyProtection="1">
      <alignment horizontal="center" vertical="center"/>
      <protection locked="0"/>
    </xf>
    <xf numFmtId="177" fontId="10" fillId="8" borderId="3" xfId="0" applyNumberFormat="1" applyFont="1" applyFill="1" applyBorder="1" applyAlignment="1" applyProtection="1">
      <alignment horizontal="center" vertical="center"/>
      <protection locked="0"/>
    </xf>
    <xf numFmtId="40" fontId="12" fillId="0" borderId="4" xfId="5" applyNumberFormat="1" applyFont="1" applyBorder="1" applyAlignment="1">
      <alignment horizontal="right" vertical="center"/>
    </xf>
    <xf numFmtId="40" fontId="12" fillId="0" borderId="5" xfId="5" applyNumberFormat="1" applyFont="1" applyBorder="1" applyAlignment="1">
      <alignment horizontal="right" vertical="center"/>
    </xf>
    <xf numFmtId="40" fontId="12" fillId="0" borderId="7" xfId="5" applyNumberFormat="1" applyFont="1" applyBorder="1" applyAlignment="1">
      <alignment horizontal="right" vertical="center"/>
    </xf>
    <xf numFmtId="40" fontId="12" fillId="0" borderId="8" xfId="5" applyNumberFormat="1" applyFont="1" applyBorder="1" applyAlignment="1">
      <alignment horizontal="right" vertical="center"/>
    </xf>
    <xf numFmtId="0" fontId="13" fillId="0" borderId="0" xfId="0" applyFont="1" applyAlignment="1">
      <alignment horizontal="left" vertical="center" wrapText="1"/>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176" fontId="10" fillId="8" borderId="1" xfId="0" applyNumberFormat="1" applyFont="1" applyFill="1" applyBorder="1" applyProtection="1">
      <alignment vertical="center"/>
      <protection locked="0"/>
    </xf>
    <xf numFmtId="176" fontId="10" fillId="8" borderId="2" xfId="0" applyNumberFormat="1" applyFont="1" applyFill="1" applyBorder="1" applyProtection="1">
      <alignment vertical="center"/>
      <protection locked="0"/>
    </xf>
    <xf numFmtId="176" fontId="10" fillId="8" borderId="3" xfId="0" applyNumberFormat="1" applyFont="1" applyFill="1" applyBorder="1" applyProtection="1">
      <alignment vertical="center"/>
      <protection locked="0"/>
    </xf>
    <xf numFmtId="184" fontId="10" fillId="8" borderId="1" xfId="5" applyNumberFormat="1" applyFont="1" applyFill="1" applyBorder="1" applyProtection="1">
      <alignment vertical="center"/>
      <protection locked="0"/>
    </xf>
    <xf numFmtId="184" fontId="10" fillId="8" borderId="2" xfId="5" applyNumberFormat="1" applyFont="1" applyFill="1" applyBorder="1" applyProtection="1">
      <alignment vertical="center"/>
      <protection locked="0"/>
    </xf>
    <xf numFmtId="184" fontId="10" fillId="8" borderId="3" xfId="5" applyNumberFormat="1" applyFont="1" applyFill="1" applyBorder="1" applyProtection="1">
      <alignment vertical="center"/>
      <protection locked="0"/>
    </xf>
    <xf numFmtId="0" fontId="23" fillId="0" borderId="0" xfId="2" applyFont="1" applyAlignment="1">
      <alignment horizontal="left" vertical="center" shrinkToFit="1"/>
    </xf>
    <xf numFmtId="0" fontId="23" fillId="0" borderId="13" xfId="2" applyFont="1" applyBorder="1" applyAlignment="1">
      <alignment horizontal="center" vertical="center"/>
    </xf>
    <xf numFmtId="0" fontId="25" fillId="9" borderId="13" xfId="2" applyFont="1" applyFill="1" applyBorder="1" applyAlignment="1">
      <alignment horizontal="center" vertical="center"/>
    </xf>
    <xf numFmtId="0" fontId="23" fillId="9" borderId="13" xfId="2" applyFont="1" applyFill="1"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0" borderId="0" xfId="0" applyFont="1" applyAlignment="1">
      <alignment horizontal="left" vertical="center"/>
    </xf>
  </cellXfs>
  <cellStyles count="6">
    <cellStyle name="ハイパーリンク" xfId="1" builtinId="8"/>
    <cellStyle name="桁区切り" xfId="5" builtinId="6"/>
    <cellStyle name="桁区切り 2" xfId="3" xr:uid="{3AC5D1D0-ABE8-49D7-8BF3-B35CAF06A1B5}"/>
    <cellStyle name="桁区切り 2 2" xfId="4" xr:uid="{1A37BC6A-CC2E-4C4D-A3A5-3F5D145B8DFF}"/>
    <cellStyle name="標準" xfId="0" builtinId="0"/>
    <cellStyle name="標準 2" xfId="2" xr:uid="{DF1E93D0-0902-468C-B248-EC1B80C0DD1F}"/>
  </cellStyles>
  <dxfs count="28">
    <dxf>
      <font>
        <strike/>
      </font>
    </dxf>
    <dxf>
      <font>
        <strike/>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trike val="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12</xdr:col>
      <xdr:colOff>302925</xdr:colOff>
      <xdr:row>36</xdr:row>
      <xdr:rowOff>108395</xdr:rowOff>
    </xdr:to>
    <xdr:pic>
      <xdr:nvPicPr>
        <xdr:cNvPr id="2" name="図 1">
          <a:extLst>
            <a:ext uri="{FF2B5EF4-FFF2-40B4-BE49-F238E27FC236}">
              <a16:creationId xmlns:a16="http://schemas.microsoft.com/office/drawing/2014/main" id="{442EDA2D-33BB-89D1-03C1-88293CA2C6D2}"/>
            </a:ext>
          </a:extLst>
        </xdr:cNvPr>
        <xdr:cNvPicPr>
          <a:picLocks noChangeAspect="1"/>
        </xdr:cNvPicPr>
      </xdr:nvPicPr>
      <xdr:blipFill>
        <a:blip xmlns:r="http://schemas.openxmlformats.org/officeDocument/2006/relationships" r:embed="rId1"/>
        <a:stretch>
          <a:fillRect/>
        </a:stretch>
      </xdr:blipFill>
      <xdr:spPr>
        <a:xfrm>
          <a:off x="344365" y="3868615"/>
          <a:ext cx="7563906" cy="4944165"/>
        </a:xfrm>
        <a:prstGeom prst="rect">
          <a:avLst/>
        </a:prstGeom>
      </xdr:spPr>
    </xdr:pic>
    <xdr:clientData/>
  </xdr:twoCellAnchor>
  <xdr:twoCellAnchor editAs="oneCell">
    <xdr:from>
      <xdr:col>1</xdr:col>
      <xdr:colOff>0</xdr:colOff>
      <xdr:row>37</xdr:row>
      <xdr:rowOff>0</xdr:rowOff>
    </xdr:from>
    <xdr:to>
      <xdr:col>11</xdr:col>
      <xdr:colOff>162865</xdr:colOff>
      <xdr:row>47</xdr:row>
      <xdr:rowOff>30382</xdr:rowOff>
    </xdr:to>
    <xdr:pic>
      <xdr:nvPicPr>
        <xdr:cNvPr id="3" name="図 2">
          <a:extLst>
            <a:ext uri="{FF2B5EF4-FFF2-40B4-BE49-F238E27FC236}">
              <a16:creationId xmlns:a16="http://schemas.microsoft.com/office/drawing/2014/main" id="{6BE8EEDC-0CFD-9068-3A78-3755DA492716}"/>
            </a:ext>
          </a:extLst>
        </xdr:cNvPr>
        <xdr:cNvPicPr>
          <a:picLocks noChangeAspect="1"/>
        </xdr:cNvPicPr>
      </xdr:nvPicPr>
      <xdr:blipFill>
        <a:blip xmlns:r="http://schemas.openxmlformats.org/officeDocument/2006/relationships" r:embed="rId2"/>
        <a:stretch>
          <a:fillRect/>
        </a:stretch>
      </xdr:blipFill>
      <xdr:spPr>
        <a:xfrm>
          <a:off x="344365" y="8946173"/>
          <a:ext cx="6735115" cy="2448267"/>
        </a:xfrm>
        <a:prstGeom prst="rect">
          <a:avLst/>
        </a:prstGeom>
      </xdr:spPr>
    </xdr:pic>
    <xdr:clientData/>
  </xdr:twoCellAnchor>
  <xdr:twoCellAnchor editAs="oneCell">
    <xdr:from>
      <xdr:col>1</xdr:col>
      <xdr:colOff>0</xdr:colOff>
      <xdr:row>47</xdr:row>
      <xdr:rowOff>0</xdr:rowOff>
    </xdr:from>
    <xdr:to>
      <xdr:col>13</xdr:col>
      <xdr:colOff>490616</xdr:colOff>
      <xdr:row>79</xdr:row>
      <xdr:rowOff>55307</xdr:rowOff>
    </xdr:to>
    <xdr:pic>
      <xdr:nvPicPr>
        <xdr:cNvPr id="4" name="図 3">
          <a:extLst>
            <a:ext uri="{FF2B5EF4-FFF2-40B4-BE49-F238E27FC236}">
              <a16:creationId xmlns:a16="http://schemas.microsoft.com/office/drawing/2014/main" id="{83FBEB7D-8296-2827-5B4E-AB883FD5A442}"/>
            </a:ext>
          </a:extLst>
        </xdr:cNvPr>
        <xdr:cNvPicPr>
          <a:picLocks noChangeAspect="1"/>
        </xdr:cNvPicPr>
      </xdr:nvPicPr>
      <xdr:blipFill>
        <a:blip xmlns:r="http://schemas.openxmlformats.org/officeDocument/2006/relationships" r:embed="rId3"/>
        <a:stretch>
          <a:fillRect/>
        </a:stretch>
      </xdr:blipFill>
      <xdr:spPr>
        <a:xfrm>
          <a:off x="344365" y="11364058"/>
          <a:ext cx="8440328" cy="7792537"/>
        </a:xfrm>
        <a:prstGeom prst="rect">
          <a:avLst/>
        </a:prstGeom>
      </xdr:spPr>
    </xdr:pic>
    <xdr:clientData/>
  </xdr:twoCellAnchor>
  <xdr:twoCellAnchor editAs="oneCell">
    <xdr:from>
      <xdr:col>1</xdr:col>
      <xdr:colOff>0</xdr:colOff>
      <xdr:row>79</xdr:row>
      <xdr:rowOff>205154</xdr:rowOff>
    </xdr:from>
    <xdr:to>
      <xdr:col>12</xdr:col>
      <xdr:colOff>379135</xdr:colOff>
      <xdr:row>111</xdr:row>
      <xdr:rowOff>222355</xdr:rowOff>
    </xdr:to>
    <xdr:pic>
      <xdr:nvPicPr>
        <xdr:cNvPr id="5" name="図 4">
          <a:extLst>
            <a:ext uri="{FF2B5EF4-FFF2-40B4-BE49-F238E27FC236}">
              <a16:creationId xmlns:a16="http://schemas.microsoft.com/office/drawing/2014/main" id="{DDEBCBB8-DE40-7146-CECF-C2F79D1203B6}"/>
            </a:ext>
          </a:extLst>
        </xdr:cNvPr>
        <xdr:cNvPicPr>
          <a:picLocks noChangeAspect="1"/>
        </xdr:cNvPicPr>
      </xdr:nvPicPr>
      <xdr:blipFill>
        <a:blip xmlns:r="http://schemas.openxmlformats.org/officeDocument/2006/relationships" r:embed="rId4"/>
        <a:stretch>
          <a:fillRect/>
        </a:stretch>
      </xdr:blipFill>
      <xdr:spPr>
        <a:xfrm>
          <a:off x="344365" y="19306442"/>
          <a:ext cx="7640116" cy="7754432"/>
        </a:xfrm>
        <a:prstGeom prst="rect">
          <a:avLst/>
        </a:prstGeom>
      </xdr:spPr>
    </xdr:pic>
    <xdr:clientData/>
  </xdr:twoCellAnchor>
  <xdr:twoCellAnchor editAs="oneCell">
    <xdr:from>
      <xdr:col>1</xdr:col>
      <xdr:colOff>0</xdr:colOff>
      <xdr:row>117</xdr:row>
      <xdr:rowOff>0</xdr:rowOff>
    </xdr:from>
    <xdr:to>
      <xdr:col>12</xdr:col>
      <xdr:colOff>588714</xdr:colOff>
      <xdr:row>147</xdr:row>
      <xdr:rowOff>205462</xdr:rowOff>
    </xdr:to>
    <xdr:pic>
      <xdr:nvPicPr>
        <xdr:cNvPr id="6" name="図 5">
          <a:extLst>
            <a:ext uri="{FF2B5EF4-FFF2-40B4-BE49-F238E27FC236}">
              <a16:creationId xmlns:a16="http://schemas.microsoft.com/office/drawing/2014/main" id="{35A61691-855D-0C67-8E07-AABFD3593CE8}"/>
            </a:ext>
          </a:extLst>
        </xdr:cNvPr>
        <xdr:cNvPicPr>
          <a:picLocks noChangeAspect="1"/>
        </xdr:cNvPicPr>
      </xdr:nvPicPr>
      <xdr:blipFill>
        <a:blip xmlns:r="http://schemas.openxmlformats.org/officeDocument/2006/relationships" r:embed="rId5"/>
        <a:stretch>
          <a:fillRect/>
        </a:stretch>
      </xdr:blipFill>
      <xdr:spPr>
        <a:xfrm>
          <a:off x="344365" y="28289250"/>
          <a:ext cx="7849695" cy="7459116"/>
        </a:xfrm>
        <a:prstGeom prst="rect">
          <a:avLst/>
        </a:prstGeom>
      </xdr:spPr>
    </xdr:pic>
    <xdr:clientData/>
  </xdr:twoCellAnchor>
  <xdr:twoCellAnchor editAs="oneCell">
    <xdr:from>
      <xdr:col>1</xdr:col>
      <xdr:colOff>0</xdr:colOff>
      <xdr:row>149</xdr:row>
      <xdr:rowOff>0</xdr:rowOff>
    </xdr:from>
    <xdr:to>
      <xdr:col>12</xdr:col>
      <xdr:colOff>360083</xdr:colOff>
      <xdr:row>183</xdr:row>
      <xdr:rowOff>19468</xdr:rowOff>
    </xdr:to>
    <xdr:pic>
      <xdr:nvPicPr>
        <xdr:cNvPr id="7" name="図 6">
          <a:extLst>
            <a:ext uri="{FF2B5EF4-FFF2-40B4-BE49-F238E27FC236}">
              <a16:creationId xmlns:a16="http://schemas.microsoft.com/office/drawing/2014/main" id="{0C1F997D-6B10-5826-B0F2-9FA9AC3F8407}"/>
            </a:ext>
          </a:extLst>
        </xdr:cNvPr>
        <xdr:cNvPicPr>
          <a:picLocks noChangeAspect="1"/>
        </xdr:cNvPicPr>
      </xdr:nvPicPr>
      <xdr:blipFill>
        <a:blip xmlns:r="http://schemas.openxmlformats.org/officeDocument/2006/relationships" r:embed="rId6"/>
        <a:stretch>
          <a:fillRect/>
        </a:stretch>
      </xdr:blipFill>
      <xdr:spPr>
        <a:xfrm>
          <a:off x="344365" y="36026481"/>
          <a:ext cx="7621064" cy="82402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C76F-5913-4020-BFB7-4A78AB14CE3D}">
  <sheetPr>
    <pageSetUpPr fitToPage="1"/>
  </sheetPr>
  <dimension ref="A1:BC129"/>
  <sheetViews>
    <sheetView tabSelected="1" topLeftCell="A42" zoomScaleNormal="100" workbookViewId="0">
      <selection activeCell="BC50" sqref="BC49:BD50"/>
    </sheetView>
  </sheetViews>
  <sheetFormatPr defaultColWidth="3" defaultRowHeight="16.5" x14ac:dyDescent="0.4"/>
  <cols>
    <col min="1" max="16" width="2.75" style="4" customWidth="1"/>
    <col min="17" max="20" width="3.875" style="4" customWidth="1"/>
    <col min="21" max="30" width="2.75" style="4" customWidth="1"/>
    <col min="31" max="16384" width="3" style="4"/>
  </cols>
  <sheetData>
    <row r="1" spans="1:29" ht="22.5" customHeight="1" x14ac:dyDescent="0.4">
      <c r="A1" s="132" t="s">
        <v>29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row>
    <row r="2" spans="1:29" s="7" customFormat="1" ht="6" customHeight="1" x14ac:dyDescent="0.4"/>
    <row r="3" spans="1:29" s="6" customFormat="1" ht="15" customHeight="1" x14ac:dyDescent="0.4">
      <c r="A3" s="6" t="s">
        <v>0</v>
      </c>
    </row>
    <row r="4" spans="1:29" s="7" customFormat="1" ht="6" customHeight="1" x14ac:dyDescent="0.4"/>
    <row r="5" spans="1:29" s="7" customFormat="1" ht="15" customHeight="1" x14ac:dyDescent="0.4">
      <c r="B5" s="6" t="s">
        <v>137</v>
      </c>
    </row>
    <row r="6" spans="1:29" s="7" customFormat="1" ht="6" customHeight="1" thickBot="1" x14ac:dyDescent="0.45"/>
    <row r="7" spans="1:29" s="7" customFormat="1" ht="21" customHeight="1" thickBot="1" x14ac:dyDescent="0.45">
      <c r="C7" s="72"/>
      <c r="D7" s="73"/>
      <c r="E7" s="73"/>
      <c r="F7" s="74"/>
    </row>
    <row r="8" spans="1:29" s="7" customFormat="1" ht="6" customHeight="1" x14ac:dyDescent="0.4"/>
    <row r="9" spans="1:29" s="7" customFormat="1" ht="15" customHeight="1" x14ac:dyDescent="0.4">
      <c r="B9" s="6" t="s">
        <v>31</v>
      </c>
    </row>
    <row r="10" spans="1:29" s="7" customFormat="1" ht="6" customHeight="1" thickBot="1" x14ac:dyDescent="0.45"/>
    <row r="11" spans="1:29" s="7" customFormat="1" ht="21" customHeight="1" thickBot="1" x14ac:dyDescent="0.45">
      <c r="C11" s="77" t="s">
        <v>2</v>
      </c>
      <c r="D11" s="77"/>
      <c r="E11" s="77"/>
      <c r="F11" s="76"/>
      <c r="G11" s="72"/>
      <c r="H11" s="73"/>
      <c r="I11" s="73"/>
      <c r="J11" s="73"/>
      <c r="K11" s="73"/>
      <c r="L11" s="73"/>
      <c r="M11" s="73"/>
      <c r="N11" s="73"/>
      <c r="O11" s="73"/>
      <c r="P11" s="74"/>
      <c r="Q11" s="75" t="s">
        <v>3</v>
      </c>
      <c r="R11" s="76"/>
      <c r="S11" s="72"/>
      <c r="T11" s="73"/>
      <c r="U11" s="73"/>
      <c r="V11" s="73"/>
      <c r="W11" s="73"/>
      <c r="X11" s="73"/>
      <c r="Y11" s="73"/>
      <c r="Z11" s="73"/>
      <c r="AA11" s="73"/>
      <c r="AB11" s="74"/>
    </row>
    <row r="12" spans="1:29" s="7" customFormat="1" ht="6" customHeight="1" x14ac:dyDescent="0.4">
      <c r="Q12" s="147" t="s">
        <v>162</v>
      </c>
      <c r="R12" s="147"/>
      <c r="S12" s="147"/>
      <c r="T12" s="147"/>
      <c r="U12" s="147"/>
      <c r="V12" s="147"/>
      <c r="W12" s="147"/>
      <c r="X12" s="147"/>
      <c r="Y12" s="147"/>
      <c r="Z12" s="147"/>
      <c r="AA12" s="147"/>
      <c r="AB12" s="147"/>
    </row>
    <row r="13" spans="1:29" s="7" customFormat="1" ht="6" customHeight="1" x14ac:dyDescent="0.4">
      <c r="Q13" s="147"/>
      <c r="R13" s="147"/>
      <c r="S13" s="147"/>
      <c r="T13" s="147"/>
      <c r="U13" s="147"/>
      <c r="V13" s="147"/>
      <c r="W13" s="147"/>
      <c r="X13" s="147"/>
      <c r="Y13" s="147"/>
      <c r="Z13" s="147"/>
      <c r="AA13" s="147"/>
      <c r="AB13" s="147"/>
    </row>
    <row r="14" spans="1:29" s="7" customFormat="1" ht="15" hidden="1" customHeight="1" x14ac:dyDescent="0.4">
      <c r="A14" s="14"/>
      <c r="B14" s="6" t="s">
        <v>34</v>
      </c>
    </row>
    <row r="15" spans="1:29" s="7" customFormat="1" ht="6" hidden="1" customHeight="1" x14ac:dyDescent="0.4">
      <c r="A15" s="14"/>
    </row>
    <row r="16" spans="1:29" s="7" customFormat="1" ht="15" hidden="1" customHeight="1" x14ac:dyDescent="0.4">
      <c r="A16" s="14"/>
      <c r="C16" s="87" t="s">
        <v>10</v>
      </c>
      <c r="D16" s="87"/>
      <c r="E16" s="87"/>
      <c r="F16" s="87"/>
      <c r="G16" s="87"/>
      <c r="H16" s="87"/>
      <c r="I16" s="87"/>
      <c r="J16" s="87"/>
      <c r="K16" s="87"/>
      <c r="L16" s="87"/>
      <c r="M16" s="8"/>
      <c r="N16" s="8"/>
    </row>
    <row r="17" spans="1:55" s="7" customFormat="1" ht="5.25" hidden="1" customHeight="1" x14ac:dyDescent="0.4">
      <c r="A17" s="14"/>
      <c r="C17" s="13"/>
      <c r="D17" s="13"/>
      <c r="E17" s="13"/>
      <c r="F17" s="13"/>
      <c r="G17" s="13"/>
      <c r="H17" s="13"/>
      <c r="I17" s="13"/>
      <c r="J17" s="13"/>
      <c r="K17" s="13"/>
      <c r="L17" s="13"/>
      <c r="N17" s="9"/>
    </row>
    <row r="18" spans="1:55" s="7" customFormat="1" ht="26.25" hidden="1" customHeight="1" x14ac:dyDescent="0.4">
      <c r="A18" s="14"/>
      <c r="C18" s="13"/>
      <c r="D18" s="107">
        <v>3</v>
      </c>
      <c r="E18" s="108"/>
      <c r="F18" s="108"/>
      <c r="G18" s="109"/>
      <c r="H18" s="13" t="s">
        <v>1</v>
      </c>
      <c r="I18" s="13"/>
      <c r="J18" s="13"/>
      <c r="K18" s="13"/>
      <c r="L18" s="13"/>
    </row>
    <row r="19" spans="1:55" s="7" customFormat="1" ht="6" hidden="1" customHeight="1" x14ac:dyDescent="0.4">
      <c r="A19" s="14"/>
      <c r="C19" s="13"/>
      <c r="D19" s="13"/>
      <c r="E19" s="13"/>
      <c r="F19" s="13"/>
      <c r="G19" s="13"/>
      <c r="H19" s="13"/>
      <c r="I19" s="13"/>
      <c r="J19" s="13"/>
      <c r="K19" s="13"/>
      <c r="L19" s="13"/>
    </row>
    <row r="20" spans="1:55" s="7" customFormat="1" ht="9" hidden="1" customHeight="1" x14ac:dyDescent="0.4">
      <c r="A20" s="14"/>
    </row>
    <row r="21" spans="1:55" s="7" customFormat="1" ht="15" customHeight="1" x14ac:dyDescent="0.4">
      <c r="B21" s="6" t="s">
        <v>125</v>
      </c>
    </row>
    <row r="22" spans="1:55" s="7" customFormat="1" ht="6" customHeight="1" thickBot="1" x14ac:dyDescent="0.45"/>
    <row r="23" spans="1:55" s="7" customFormat="1" ht="21" customHeight="1" thickBot="1" x14ac:dyDescent="0.45">
      <c r="C23" s="7" t="s">
        <v>126</v>
      </c>
      <c r="H23" s="110"/>
      <c r="I23" s="111"/>
      <c r="J23" s="111"/>
      <c r="K23" s="111"/>
      <c r="L23" s="112"/>
    </row>
    <row r="24" spans="1:55" s="7" customFormat="1" ht="6" customHeight="1" x14ac:dyDescent="0.4"/>
    <row r="25" spans="1:55" s="7" customFormat="1" ht="15" customHeight="1" x14ac:dyDescent="0.4">
      <c r="B25" s="6" t="s">
        <v>143</v>
      </c>
      <c r="Y25" s="6"/>
      <c r="AG25" s="6"/>
    </row>
    <row r="26" spans="1:55" s="7" customFormat="1" ht="6" customHeight="1" x14ac:dyDescent="0.4"/>
    <row r="27" spans="1:55" s="7" customFormat="1" ht="15" customHeight="1" x14ac:dyDescent="0.4">
      <c r="C27" s="87" t="s">
        <v>140</v>
      </c>
      <c r="D27" s="87"/>
      <c r="E27" s="87"/>
      <c r="F27" s="87"/>
      <c r="G27" s="87"/>
      <c r="H27" s="87"/>
      <c r="I27" s="87"/>
      <c r="J27" s="87"/>
      <c r="K27" s="87"/>
      <c r="O27" s="87" t="s">
        <v>142</v>
      </c>
      <c r="P27" s="87"/>
      <c r="Q27" s="87"/>
      <c r="R27" s="87"/>
      <c r="S27" s="87"/>
      <c r="T27" s="87"/>
      <c r="U27" s="87"/>
      <c r="V27" s="87"/>
      <c r="W27" s="87"/>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C27" s="9"/>
    </row>
    <row r="28" spans="1:55" s="7" customFormat="1" ht="3" customHeight="1" thickBot="1" x14ac:dyDescent="0.45">
      <c r="C28" s="13"/>
      <c r="D28" s="13"/>
      <c r="E28" s="13"/>
      <c r="F28" s="13"/>
      <c r="G28" s="13"/>
      <c r="H28" s="13"/>
      <c r="I28" s="13"/>
      <c r="J28" s="13"/>
      <c r="K28" s="13"/>
      <c r="O28" s="13"/>
      <c r="P28" s="13"/>
      <c r="Q28" s="13"/>
      <c r="R28" s="13"/>
      <c r="S28" s="13"/>
      <c r="T28" s="13"/>
      <c r="U28" s="13"/>
      <c r="V28" s="13"/>
      <c r="W28" s="13"/>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C28" s="9"/>
    </row>
    <row r="29" spans="1:55" s="7" customFormat="1" ht="21" customHeight="1" thickBot="1" x14ac:dyDescent="0.45">
      <c r="C29" s="13"/>
      <c r="D29" s="137"/>
      <c r="E29" s="138"/>
      <c r="F29" s="138"/>
      <c r="G29" s="139"/>
      <c r="H29" s="13" t="s">
        <v>141</v>
      </c>
      <c r="I29" s="13"/>
      <c r="J29" s="13"/>
      <c r="K29" s="13"/>
      <c r="L29" s="91" t="s">
        <v>9</v>
      </c>
      <c r="M29" s="91"/>
      <c r="N29" s="91"/>
      <c r="O29" s="13"/>
      <c r="P29" s="104"/>
      <c r="Q29" s="105"/>
      <c r="R29" s="105"/>
      <c r="S29" s="106"/>
      <c r="T29" s="13" t="s">
        <v>141</v>
      </c>
      <c r="U29" s="13"/>
      <c r="V29" s="13"/>
      <c r="W29" s="13"/>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C29" s="9"/>
    </row>
    <row r="30" spans="1:55" s="7" customFormat="1" ht="3" customHeight="1" x14ac:dyDescent="0.4">
      <c r="C30" s="13"/>
      <c r="D30" s="13"/>
      <c r="E30" s="13"/>
      <c r="F30" s="13"/>
      <c r="G30" s="13"/>
      <c r="H30" s="13"/>
      <c r="I30" s="13"/>
      <c r="J30" s="13"/>
      <c r="K30" s="13"/>
      <c r="O30" s="13"/>
      <c r="P30" s="13"/>
      <c r="Q30" s="13"/>
      <c r="R30" s="13"/>
      <c r="S30" s="13"/>
      <c r="T30" s="13"/>
      <c r="U30" s="13"/>
      <c r="V30" s="13"/>
      <c r="W30" s="13"/>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C30" s="11"/>
    </row>
    <row r="31" spans="1:55" s="70" customFormat="1" ht="17.25" x14ac:dyDescent="0.4">
      <c r="C31" s="71" t="s">
        <v>26</v>
      </c>
      <c r="D31" s="4"/>
      <c r="E31" s="4"/>
      <c r="F31" s="4"/>
      <c r="G31" s="4"/>
      <c r="H31" s="4"/>
      <c r="I31" s="4"/>
      <c r="J31" s="4"/>
      <c r="K31" s="4"/>
      <c r="L31" s="4"/>
      <c r="M31" s="71"/>
      <c r="N31" s="4"/>
      <c r="O31" s="71" t="s">
        <v>27</v>
      </c>
      <c r="P31" s="4"/>
    </row>
    <row r="32" spans="1:55" s="7" customFormat="1" ht="6" customHeight="1" x14ac:dyDescent="0.4"/>
    <row r="33" spans="1:55" s="7" customFormat="1" ht="15" customHeight="1" x14ac:dyDescent="0.4">
      <c r="B33" s="6" t="s">
        <v>136</v>
      </c>
      <c r="Y33" s="6"/>
      <c r="AG33" s="6"/>
    </row>
    <row r="34" spans="1:55" s="7" customFormat="1" ht="6" customHeight="1" x14ac:dyDescent="0.4"/>
    <row r="35" spans="1:55" s="7" customFormat="1" ht="15" customHeight="1" x14ac:dyDescent="0.4">
      <c r="C35" s="87" t="s">
        <v>127</v>
      </c>
      <c r="D35" s="87"/>
      <c r="E35" s="87"/>
      <c r="F35" s="87"/>
      <c r="G35" s="87"/>
      <c r="H35" s="87"/>
      <c r="I35" s="87"/>
      <c r="J35" s="87"/>
      <c r="K35" s="87"/>
      <c r="O35" s="87" t="s">
        <v>128</v>
      </c>
      <c r="P35" s="87"/>
      <c r="Q35" s="87"/>
      <c r="R35" s="87"/>
      <c r="S35" s="87"/>
      <c r="T35" s="87"/>
      <c r="U35" s="87"/>
      <c r="V35" s="87"/>
      <c r="W35" s="87"/>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C35" s="9"/>
    </row>
    <row r="36" spans="1:55" s="7" customFormat="1" ht="3" customHeight="1" thickBot="1" x14ac:dyDescent="0.45">
      <c r="C36" s="13"/>
      <c r="D36" s="13"/>
      <c r="E36" s="13"/>
      <c r="F36" s="13"/>
      <c r="G36" s="13"/>
      <c r="H36" s="13"/>
      <c r="I36" s="13"/>
      <c r="J36" s="13"/>
      <c r="K36" s="13"/>
      <c r="O36" s="13"/>
      <c r="P36" s="13"/>
      <c r="Q36" s="13"/>
      <c r="R36" s="13"/>
      <c r="S36" s="13"/>
      <c r="T36" s="13"/>
      <c r="U36" s="13"/>
      <c r="V36" s="13"/>
      <c r="W36" s="13"/>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C36" s="9"/>
    </row>
    <row r="37" spans="1:55" s="7" customFormat="1" ht="21" customHeight="1" thickBot="1" x14ac:dyDescent="0.45">
      <c r="C37" s="13"/>
      <c r="D37" s="92"/>
      <c r="E37" s="93"/>
      <c r="F37" s="93"/>
      <c r="G37" s="94"/>
      <c r="H37" s="13" t="s">
        <v>129</v>
      </c>
      <c r="I37" s="13"/>
      <c r="J37" s="13"/>
      <c r="K37" s="13"/>
      <c r="L37" s="91" t="s">
        <v>9</v>
      </c>
      <c r="M37" s="91"/>
      <c r="N37" s="91"/>
      <c r="O37" s="13"/>
      <c r="P37" s="92"/>
      <c r="Q37" s="93"/>
      <c r="R37" s="93"/>
      <c r="S37" s="94"/>
      <c r="T37" s="13" t="s">
        <v>129</v>
      </c>
      <c r="U37" s="13"/>
      <c r="V37" s="13"/>
      <c r="W37" s="13"/>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C37" s="9"/>
    </row>
    <row r="38" spans="1:55" s="7" customFormat="1" ht="3" customHeight="1" x14ac:dyDescent="0.4">
      <c r="C38" s="13"/>
      <c r="D38" s="13"/>
      <c r="E38" s="13"/>
      <c r="F38" s="13"/>
      <c r="G38" s="13"/>
      <c r="H38" s="13"/>
      <c r="I38" s="13"/>
      <c r="J38" s="13"/>
      <c r="K38" s="13"/>
      <c r="O38" s="13"/>
      <c r="P38" s="13"/>
      <c r="Q38" s="13"/>
      <c r="R38" s="13"/>
      <c r="S38" s="13"/>
      <c r="T38" s="13"/>
      <c r="U38" s="13"/>
      <c r="V38" s="13"/>
      <c r="W38" s="13"/>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C38" s="11"/>
    </row>
    <row r="39" spans="1:55" s="7" customFormat="1" ht="15" customHeight="1" x14ac:dyDescent="0.4">
      <c r="C39" s="133" t="s">
        <v>30</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row>
    <row r="40" spans="1:55" s="7" customFormat="1" ht="15" customHeight="1" x14ac:dyDescent="0.4">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BC40" s="9"/>
    </row>
    <row r="41" spans="1:55" s="7" customFormat="1" ht="15" customHeight="1" x14ac:dyDescent="0.4">
      <c r="C41" s="78" t="s">
        <v>161</v>
      </c>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BC41" s="9"/>
    </row>
    <row r="42" spans="1:55" s="7" customFormat="1" ht="15" customHeight="1" x14ac:dyDescent="0.4">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BC42" s="9"/>
    </row>
    <row r="43" spans="1:55" s="7" customFormat="1" ht="6" customHeight="1" x14ac:dyDescent="0.4"/>
    <row r="44" spans="1:55" s="7" customFormat="1" ht="15" customHeight="1" x14ac:dyDescent="0.4">
      <c r="A44" s="6" t="s">
        <v>4</v>
      </c>
    </row>
    <row r="45" spans="1:55" s="7" customFormat="1" ht="6" customHeight="1" x14ac:dyDescent="0.4"/>
    <row r="46" spans="1:55" s="7" customFormat="1" ht="15" customHeight="1" x14ac:dyDescent="0.4">
      <c r="B46" s="6" t="s">
        <v>138</v>
      </c>
    </row>
    <row r="47" spans="1:55" s="7" customFormat="1" ht="6" customHeight="1" thickBot="1" x14ac:dyDescent="0.45"/>
    <row r="48" spans="1:55" s="7" customFormat="1" ht="21" customHeight="1" thickBot="1" x14ac:dyDescent="0.45">
      <c r="C48" s="72"/>
      <c r="D48" s="73"/>
      <c r="E48" s="73"/>
      <c r="F48" s="73"/>
      <c r="G48" s="73"/>
      <c r="H48" s="73"/>
      <c r="I48" s="73"/>
      <c r="J48" s="73"/>
      <c r="K48" s="73"/>
      <c r="L48" s="73"/>
      <c r="M48" s="73"/>
      <c r="N48" s="73"/>
      <c r="O48" s="73"/>
      <c r="P48" s="73"/>
      <c r="Q48" s="74"/>
    </row>
    <row r="49" spans="2:55" s="7" customFormat="1" ht="6" customHeight="1" x14ac:dyDescent="0.4"/>
    <row r="50" spans="2:55" s="7" customFormat="1" ht="15" customHeight="1" x14ac:dyDescent="0.4">
      <c r="B50" s="6" t="s">
        <v>139</v>
      </c>
    </row>
    <row r="51" spans="2:55" s="7" customFormat="1" ht="6" customHeight="1" thickBot="1" x14ac:dyDescent="0.45"/>
    <row r="52" spans="2:55" s="7" customFormat="1" ht="21" customHeight="1" thickBot="1" x14ac:dyDescent="0.45">
      <c r="C52" s="77" t="s">
        <v>2</v>
      </c>
      <c r="D52" s="77"/>
      <c r="E52" s="77"/>
      <c r="F52" s="76"/>
      <c r="G52" s="72"/>
      <c r="H52" s="73"/>
      <c r="I52" s="73"/>
      <c r="J52" s="73"/>
      <c r="K52" s="73"/>
      <c r="L52" s="73"/>
      <c r="M52" s="73"/>
      <c r="N52" s="73"/>
      <c r="O52" s="73"/>
      <c r="P52" s="74"/>
      <c r="Q52" s="75" t="s">
        <v>3</v>
      </c>
      <c r="R52" s="76"/>
      <c r="S52" s="72"/>
      <c r="T52" s="73"/>
      <c r="U52" s="73"/>
      <c r="V52" s="73"/>
      <c r="W52" s="73"/>
      <c r="X52" s="73"/>
      <c r="Y52" s="73"/>
      <c r="Z52" s="73"/>
      <c r="AA52" s="73"/>
      <c r="AB52" s="74"/>
    </row>
    <row r="53" spans="2:55" s="7" customFormat="1" ht="6" customHeight="1" x14ac:dyDescent="0.4"/>
    <row r="54" spans="2:55" s="7" customFormat="1" ht="6" customHeight="1" x14ac:dyDescent="0.4"/>
    <row r="55" spans="2:55" s="7" customFormat="1" ht="15" customHeight="1" x14ac:dyDescent="0.4">
      <c r="B55" s="6" t="s">
        <v>144</v>
      </c>
    </row>
    <row r="56" spans="2:55" s="7" customFormat="1" ht="6" customHeight="1" x14ac:dyDescent="0.4"/>
    <row r="57" spans="2:55" s="7" customFormat="1" ht="15" customHeight="1" x14ac:dyDescent="0.4">
      <c r="C57" s="87" t="s">
        <v>140</v>
      </c>
      <c r="D57" s="87"/>
      <c r="E57" s="87"/>
      <c r="F57" s="87"/>
      <c r="G57" s="87"/>
      <c r="H57" s="87"/>
      <c r="I57" s="87"/>
      <c r="J57" s="87"/>
      <c r="K57" s="87"/>
      <c r="O57" s="87" t="s">
        <v>142</v>
      </c>
      <c r="P57" s="87"/>
      <c r="Q57" s="87"/>
      <c r="R57" s="87"/>
      <c r="S57" s="87"/>
      <c r="T57" s="87"/>
      <c r="U57" s="87"/>
      <c r="V57" s="87"/>
      <c r="W57" s="87"/>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C57" s="9"/>
    </row>
    <row r="58" spans="2:55" s="7" customFormat="1" ht="3" customHeight="1" thickBot="1" x14ac:dyDescent="0.45">
      <c r="C58" s="13"/>
      <c r="D58" s="13"/>
      <c r="E58" s="13"/>
      <c r="F58" s="13"/>
      <c r="G58" s="13"/>
      <c r="H58" s="13"/>
      <c r="I58" s="13"/>
      <c r="J58" s="13"/>
      <c r="K58" s="13"/>
      <c r="O58" s="13"/>
      <c r="P58" s="13"/>
      <c r="Q58" s="13"/>
      <c r="R58" s="13"/>
      <c r="S58" s="13"/>
      <c r="T58" s="13"/>
      <c r="U58" s="13"/>
      <c r="V58" s="13"/>
      <c r="W58" s="13"/>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C58" s="9"/>
    </row>
    <row r="59" spans="2:55" s="7" customFormat="1" ht="21" customHeight="1" thickBot="1" x14ac:dyDescent="0.45">
      <c r="C59" s="13"/>
      <c r="D59" s="101"/>
      <c r="E59" s="102"/>
      <c r="F59" s="102"/>
      <c r="G59" s="103"/>
      <c r="H59" s="13" t="s">
        <v>141</v>
      </c>
      <c r="I59" s="13"/>
      <c r="J59" s="13"/>
      <c r="K59" s="13"/>
      <c r="L59" s="91" t="s">
        <v>9</v>
      </c>
      <c r="M59" s="91"/>
      <c r="N59" s="91"/>
      <c r="O59" s="13"/>
      <c r="P59" s="121"/>
      <c r="Q59" s="122"/>
      <c r="R59" s="122"/>
      <c r="S59" s="123"/>
      <c r="T59" s="13" t="s">
        <v>141</v>
      </c>
      <c r="U59" s="13"/>
      <c r="V59" s="13"/>
      <c r="W59" s="13"/>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C59" s="9"/>
    </row>
    <row r="60" spans="2:55" s="7" customFormat="1" ht="3" customHeight="1" x14ac:dyDescent="0.4">
      <c r="C60" s="13"/>
      <c r="D60" s="13"/>
      <c r="E60" s="13"/>
      <c r="F60" s="13"/>
      <c r="G60" s="13"/>
      <c r="H60" s="13"/>
      <c r="I60" s="13"/>
      <c r="J60" s="13"/>
      <c r="K60" s="13"/>
      <c r="O60" s="13"/>
      <c r="P60" s="13"/>
      <c r="Q60" s="13"/>
      <c r="R60" s="13"/>
      <c r="S60" s="13"/>
      <c r="T60" s="13"/>
      <c r="U60" s="13"/>
      <c r="V60" s="13"/>
      <c r="W60" s="13"/>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C60" s="11"/>
    </row>
    <row r="61" spans="2:55" s="70" customFormat="1" ht="17.25" x14ac:dyDescent="0.4">
      <c r="C61" s="71" t="s">
        <v>26</v>
      </c>
      <c r="D61" s="4"/>
      <c r="E61" s="4"/>
      <c r="F61" s="4"/>
      <c r="G61" s="4"/>
      <c r="H61" s="4"/>
      <c r="I61" s="4"/>
      <c r="J61" s="4"/>
      <c r="K61" s="4"/>
      <c r="L61" s="4"/>
      <c r="M61" s="71"/>
      <c r="N61" s="4"/>
      <c r="O61" s="71" t="s">
        <v>27</v>
      </c>
      <c r="P61" s="4"/>
    </row>
    <row r="62" spans="2:55" s="7" customFormat="1" ht="6" customHeight="1" x14ac:dyDescent="0.4"/>
    <row r="63" spans="2:55" s="7" customFormat="1" ht="33.75" customHeight="1" x14ac:dyDescent="0.4">
      <c r="B63" s="128" t="s">
        <v>160</v>
      </c>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row>
    <row r="64" spans="2:55" s="7" customFormat="1" ht="6" customHeight="1" x14ac:dyDescent="0.4"/>
    <row r="65" spans="2:55" s="7" customFormat="1" ht="15" customHeight="1" x14ac:dyDescent="0.4">
      <c r="C65" s="87" t="s">
        <v>127</v>
      </c>
      <c r="D65" s="87"/>
      <c r="E65" s="87"/>
      <c r="F65" s="87"/>
      <c r="G65" s="87"/>
      <c r="H65" s="87"/>
      <c r="I65" s="87"/>
      <c r="J65" s="87"/>
      <c r="K65" s="87"/>
      <c r="O65" s="87" t="s">
        <v>128</v>
      </c>
      <c r="P65" s="87"/>
      <c r="Q65" s="87"/>
      <c r="R65" s="87"/>
      <c r="S65" s="87"/>
      <c r="T65" s="87"/>
      <c r="U65" s="87"/>
      <c r="V65" s="87"/>
      <c r="W65" s="87"/>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C65" s="9"/>
    </row>
    <row r="66" spans="2:55" s="7" customFormat="1" ht="3" customHeight="1" thickBot="1" x14ac:dyDescent="0.45">
      <c r="C66" s="13"/>
      <c r="D66" s="13"/>
      <c r="E66" s="13"/>
      <c r="F66" s="13"/>
      <c r="G66" s="13"/>
      <c r="H66" s="13"/>
      <c r="I66" s="13"/>
      <c r="J66" s="13"/>
      <c r="K66" s="13"/>
      <c r="O66" s="13"/>
      <c r="P66" s="13"/>
      <c r="Q66" s="13"/>
      <c r="R66" s="13"/>
      <c r="S66" s="13"/>
      <c r="T66" s="13"/>
      <c r="U66" s="13"/>
      <c r="V66" s="13"/>
      <c r="W66" s="13"/>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C66" s="9"/>
    </row>
    <row r="67" spans="2:55" s="7" customFormat="1" ht="21" customHeight="1" thickBot="1" x14ac:dyDescent="0.45">
      <c r="C67" s="13"/>
      <c r="D67" s="88"/>
      <c r="E67" s="89"/>
      <c r="F67" s="89"/>
      <c r="G67" s="90"/>
      <c r="H67" s="13" t="s">
        <v>129</v>
      </c>
      <c r="I67" s="13"/>
      <c r="J67" s="13"/>
      <c r="K67" s="13"/>
      <c r="L67" s="91" t="s">
        <v>9</v>
      </c>
      <c r="M67" s="91"/>
      <c r="N67" s="91"/>
      <c r="O67" s="13"/>
      <c r="P67" s="92"/>
      <c r="Q67" s="93"/>
      <c r="R67" s="93"/>
      <c r="S67" s="94"/>
      <c r="T67" s="13" t="s">
        <v>129</v>
      </c>
      <c r="U67" s="13"/>
      <c r="V67" s="13"/>
      <c r="W67" s="13"/>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C67" s="9"/>
    </row>
    <row r="68" spans="2:55" s="7" customFormat="1" ht="3" customHeight="1" x14ac:dyDescent="0.4">
      <c r="C68" s="13"/>
      <c r="D68" s="13"/>
      <c r="E68" s="13"/>
      <c r="F68" s="13"/>
      <c r="G68" s="13"/>
      <c r="H68" s="13"/>
      <c r="I68" s="13"/>
      <c r="J68" s="13"/>
      <c r="K68" s="13"/>
      <c r="O68" s="13"/>
      <c r="P68" s="13"/>
      <c r="Q68" s="13"/>
      <c r="R68" s="13"/>
      <c r="S68" s="13"/>
      <c r="T68" s="13"/>
      <c r="U68" s="13"/>
      <c r="V68" s="13"/>
      <c r="W68" s="13"/>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C68" s="11"/>
    </row>
    <row r="69" spans="2:55" s="7" customFormat="1" ht="6" customHeight="1" x14ac:dyDescent="0.4"/>
    <row r="70" spans="2:55" s="7" customFormat="1" ht="15" customHeight="1" x14ac:dyDescent="0.4">
      <c r="B70" s="6" t="s">
        <v>32</v>
      </c>
    </row>
    <row r="71" spans="2:55" s="7" customFormat="1" ht="6" customHeight="1" x14ac:dyDescent="0.4"/>
    <row r="72" spans="2:55" s="7" customFormat="1" ht="15" customHeight="1" x14ac:dyDescent="0.4">
      <c r="C72" s="87" t="s">
        <v>11</v>
      </c>
      <c r="D72" s="87"/>
      <c r="E72" s="87"/>
      <c r="F72" s="87"/>
      <c r="G72" s="87"/>
      <c r="H72" s="87"/>
      <c r="I72" s="87"/>
      <c r="J72" s="87"/>
      <c r="N72" s="8"/>
      <c r="O72" s="8"/>
      <c r="P72" s="8"/>
      <c r="Q72" s="8"/>
      <c r="R72" s="8"/>
      <c r="S72" s="8"/>
      <c r="T72" s="8"/>
      <c r="V72" s="8"/>
      <c r="W72" s="8"/>
      <c r="X72" s="8"/>
      <c r="Y72" s="8"/>
      <c r="Z72" s="8"/>
      <c r="AA72" s="8"/>
      <c r="AB72" s="8"/>
    </row>
    <row r="73" spans="2:55" s="7" customFormat="1" ht="3" customHeight="1" thickBot="1" x14ac:dyDescent="0.45">
      <c r="C73" s="13"/>
      <c r="D73" s="13"/>
      <c r="E73" s="13"/>
      <c r="F73" s="13"/>
      <c r="G73" s="13"/>
      <c r="H73" s="13"/>
      <c r="I73" s="13"/>
      <c r="J73" s="13"/>
    </row>
    <row r="74" spans="2:55" s="7" customFormat="1" ht="21" customHeight="1" thickBot="1" x14ac:dyDescent="0.45">
      <c r="C74" s="13"/>
      <c r="D74" s="134"/>
      <c r="E74" s="135"/>
      <c r="F74" s="135"/>
      <c r="G74" s="136"/>
      <c r="H74" s="13" t="s">
        <v>135</v>
      </c>
      <c r="I74" s="13"/>
      <c r="J74" s="13"/>
      <c r="K74" s="69"/>
      <c r="L74" s="69"/>
      <c r="M74" s="69"/>
    </row>
    <row r="75" spans="2:55" s="7" customFormat="1" ht="3" customHeight="1" x14ac:dyDescent="0.4">
      <c r="C75" s="13"/>
      <c r="D75" s="13"/>
      <c r="E75" s="13"/>
      <c r="F75" s="13"/>
      <c r="G75" s="13"/>
      <c r="H75" s="13"/>
      <c r="I75" s="13"/>
      <c r="J75" s="13"/>
    </row>
    <row r="76" spans="2:55" s="7" customFormat="1" ht="6" customHeight="1" x14ac:dyDescent="0.4"/>
    <row r="77" spans="2:55" s="7" customFormat="1" ht="15" customHeight="1" x14ac:dyDescent="0.4">
      <c r="B77" s="6" t="s">
        <v>33</v>
      </c>
    </row>
    <row r="78" spans="2:55" s="7" customFormat="1" ht="6" customHeight="1" x14ac:dyDescent="0.4"/>
    <row r="79" spans="2:55" s="7" customFormat="1" ht="15" customHeight="1" x14ac:dyDescent="0.4">
      <c r="C79" s="87" t="s">
        <v>12</v>
      </c>
      <c r="D79" s="87"/>
      <c r="E79" s="87"/>
      <c r="F79" s="87"/>
      <c r="G79" s="87"/>
      <c r="H79" s="87"/>
      <c r="I79" s="87"/>
      <c r="J79" s="87"/>
      <c r="K79" s="87"/>
      <c r="M79" s="8"/>
      <c r="N79" s="8"/>
      <c r="O79" s="8"/>
      <c r="P79" s="8"/>
      <c r="Q79" s="8"/>
      <c r="R79" s="8"/>
      <c r="S79" s="8"/>
      <c r="T79" s="8"/>
      <c r="U79" s="8"/>
      <c r="V79" s="8"/>
    </row>
    <row r="80" spans="2:55" s="7" customFormat="1" ht="3" customHeight="1" thickBot="1" x14ac:dyDescent="0.45">
      <c r="C80" s="13"/>
      <c r="D80" s="13"/>
      <c r="E80" s="13"/>
      <c r="F80" s="13"/>
      <c r="G80" s="13"/>
      <c r="H80" s="13"/>
      <c r="I80" s="13"/>
      <c r="J80" s="13"/>
      <c r="K80" s="13"/>
    </row>
    <row r="81" spans="1:16" s="7" customFormat="1" ht="21" customHeight="1" thickBot="1" x14ac:dyDescent="0.45">
      <c r="C81" s="13"/>
      <c r="D81" s="134"/>
      <c r="E81" s="135"/>
      <c r="F81" s="135"/>
      <c r="G81" s="136"/>
      <c r="H81" s="13" t="s">
        <v>135</v>
      </c>
      <c r="I81" s="13"/>
      <c r="J81" s="13"/>
      <c r="K81" s="13"/>
    </row>
    <row r="82" spans="1:16" s="7" customFormat="1" ht="3" customHeight="1" x14ac:dyDescent="0.4">
      <c r="C82" s="13"/>
      <c r="D82" s="13"/>
      <c r="E82" s="13"/>
      <c r="F82" s="13"/>
      <c r="G82" s="13"/>
      <c r="H82" s="13"/>
      <c r="I82" s="13"/>
      <c r="J82" s="13"/>
      <c r="K82" s="13"/>
    </row>
    <row r="83" spans="1:16" s="7" customFormat="1" ht="6" customHeight="1" x14ac:dyDescent="0.4"/>
    <row r="84" spans="1:16" x14ac:dyDescent="0.4">
      <c r="A84" s="3" t="s">
        <v>37</v>
      </c>
    </row>
    <row r="85" spans="1:16" s="7" customFormat="1" ht="6" customHeight="1" thickBot="1" x14ac:dyDescent="0.45"/>
    <row r="86" spans="1:16" hidden="1" x14ac:dyDescent="0.4">
      <c r="A86" s="15"/>
      <c r="B86" s="6" t="s">
        <v>152</v>
      </c>
      <c r="C86" s="12"/>
      <c r="D86" s="12"/>
      <c r="E86" s="12"/>
      <c r="F86" s="12"/>
      <c r="G86" s="12"/>
      <c r="H86" s="12"/>
      <c r="I86" s="12"/>
      <c r="J86" s="12"/>
      <c r="K86" s="12"/>
      <c r="L86" s="12"/>
      <c r="M86" s="12"/>
      <c r="N86" s="12"/>
      <c r="O86" s="12"/>
      <c r="P86" s="12"/>
    </row>
    <row r="87" spans="1:16" ht="6" hidden="1" customHeight="1" thickBot="1" x14ac:dyDescent="0.45">
      <c r="A87" s="15"/>
      <c r="B87" s="12"/>
      <c r="C87" s="12"/>
      <c r="D87" s="12"/>
      <c r="E87" s="12"/>
      <c r="F87" s="12"/>
      <c r="G87" s="12"/>
      <c r="H87" s="12"/>
      <c r="I87" s="12"/>
      <c r="J87" s="12"/>
      <c r="K87" s="12"/>
      <c r="L87" s="12"/>
      <c r="M87" s="12"/>
      <c r="N87" s="12"/>
      <c r="O87" s="12"/>
      <c r="P87" s="12"/>
    </row>
    <row r="88" spans="1:16" ht="12.75" hidden="1" customHeight="1" x14ac:dyDescent="0.4">
      <c r="A88" s="15"/>
      <c r="B88" s="12"/>
      <c r="C88" s="79">
        <f>詳細試算!R27</f>
        <v>0</v>
      </c>
      <c r="D88" s="80"/>
      <c r="E88" s="80"/>
      <c r="F88" s="80"/>
      <c r="G88" s="80"/>
      <c r="H88" s="80"/>
      <c r="I88" s="80"/>
      <c r="J88" s="83" t="s">
        <v>5</v>
      </c>
      <c r="K88" s="83"/>
      <c r="L88" s="83"/>
      <c r="M88" s="83"/>
      <c r="N88" s="83"/>
      <c r="O88" s="83"/>
      <c r="P88" s="84"/>
    </row>
    <row r="89" spans="1:16" ht="12.75" hidden="1" customHeight="1" thickBot="1" x14ac:dyDescent="0.45">
      <c r="A89" s="15"/>
      <c r="B89" s="12"/>
      <c r="C89" s="81"/>
      <c r="D89" s="82"/>
      <c r="E89" s="82"/>
      <c r="F89" s="82"/>
      <c r="G89" s="82"/>
      <c r="H89" s="82"/>
      <c r="I89" s="82"/>
      <c r="J89" s="85"/>
      <c r="K89" s="85"/>
      <c r="L89" s="85"/>
      <c r="M89" s="85"/>
      <c r="N89" s="85"/>
      <c r="O89" s="85"/>
      <c r="P89" s="86"/>
    </row>
    <row r="90" spans="1:16" ht="9" hidden="1" customHeight="1" x14ac:dyDescent="0.4">
      <c r="A90" s="15"/>
      <c r="B90" s="12"/>
      <c r="C90" s="12"/>
      <c r="D90" s="12"/>
      <c r="E90" s="12"/>
      <c r="F90" s="12"/>
      <c r="G90" s="12"/>
      <c r="H90" s="12"/>
      <c r="I90" s="12"/>
      <c r="J90" s="12"/>
      <c r="K90" s="12"/>
      <c r="L90" s="12"/>
      <c r="M90" s="12"/>
      <c r="N90" s="12"/>
      <c r="O90" s="12"/>
      <c r="P90" s="12"/>
    </row>
    <row r="91" spans="1:16" hidden="1" x14ac:dyDescent="0.4">
      <c r="A91" s="15"/>
      <c r="B91" s="6" t="s">
        <v>153</v>
      </c>
      <c r="C91" s="12"/>
      <c r="D91" s="12"/>
      <c r="E91" s="12"/>
      <c r="F91" s="12"/>
      <c r="G91" s="12"/>
      <c r="H91" s="12"/>
      <c r="I91" s="12"/>
      <c r="J91" s="12"/>
      <c r="K91" s="12"/>
      <c r="L91" s="12"/>
      <c r="M91" s="12"/>
      <c r="N91" s="12"/>
      <c r="O91" s="12"/>
      <c r="P91" s="12"/>
    </row>
    <row r="92" spans="1:16" ht="6" hidden="1" customHeight="1" thickBot="1" x14ac:dyDescent="0.45">
      <c r="A92" s="15"/>
      <c r="B92" s="12"/>
      <c r="C92" s="12"/>
      <c r="D92" s="12"/>
      <c r="E92" s="12"/>
      <c r="F92" s="12"/>
      <c r="G92" s="12"/>
      <c r="H92" s="12"/>
      <c r="I92" s="12"/>
      <c r="J92" s="12"/>
      <c r="K92" s="12"/>
      <c r="L92" s="12"/>
      <c r="M92" s="12"/>
      <c r="N92" s="12"/>
      <c r="O92" s="12"/>
      <c r="P92" s="12"/>
    </row>
    <row r="93" spans="1:16" ht="12.75" hidden="1" customHeight="1" x14ac:dyDescent="0.4">
      <c r="A93" s="15"/>
      <c r="B93" s="12"/>
      <c r="C93" s="79">
        <f>IF($C$7="新規",既存設備採用!$D$16,詳細試算!R17)</f>
        <v>0</v>
      </c>
      <c r="D93" s="80"/>
      <c r="E93" s="80"/>
      <c r="F93" s="80"/>
      <c r="G93" s="80"/>
      <c r="H93" s="80"/>
      <c r="I93" s="80"/>
      <c r="J93" s="83" t="s">
        <v>5</v>
      </c>
      <c r="K93" s="83"/>
      <c r="L93" s="83"/>
      <c r="M93" s="83"/>
      <c r="N93" s="83"/>
      <c r="O93" s="83"/>
      <c r="P93" s="84"/>
    </row>
    <row r="94" spans="1:16" ht="12.75" hidden="1" customHeight="1" thickBot="1" x14ac:dyDescent="0.45">
      <c r="A94" s="15"/>
      <c r="B94" s="12"/>
      <c r="C94" s="81"/>
      <c r="D94" s="82"/>
      <c r="E94" s="82"/>
      <c r="F94" s="82"/>
      <c r="G94" s="82"/>
      <c r="H94" s="82"/>
      <c r="I94" s="82"/>
      <c r="J94" s="85"/>
      <c r="K94" s="85"/>
      <c r="L94" s="85"/>
      <c r="M94" s="85"/>
      <c r="N94" s="85"/>
      <c r="O94" s="85"/>
      <c r="P94" s="86"/>
    </row>
    <row r="95" spans="1:16" ht="9" hidden="1" customHeight="1" x14ac:dyDescent="0.4">
      <c r="A95" s="15"/>
      <c r="B95" s="12"/>
      <c r="C95" s="12"/>
      <c r="D95" s="12"/>
      <c r="E95" s="12"/>
      <c r="F95" s="12"/>
      <c r="G95" s="12"/>
      <c r="H95" s="12"/>
      <c r="I95" s="12"/>
      <c r="J95" s="12"/>
      <c r="K95" s="12"/>
      <c r="L95" s="12"/>
      <c r="M95" s="12"/>
      <c r="N95" s="12"/>
      <c r="O95" s="12"/>
      <c r="P95" s="12"/>
    </row>
    <row r="96" spans="1:16" hidden="1" x14ac:dyDescent="0.4">
      <c r="A96" s="15"/>
      <c r="B96" s="6" t="s">
        <v>154</v>
      </c>
      <c r="C96" s="12"/>
      <c r="D96" s="12"/>
      <c r="E96" s="12"/>
      <c r="F96" s="12"/>
      <c r="G96" s="12"/>
      <c r="H96" s="12"/>
      <c r="I96" s="12"/>
      <c r="J96" s="12"/>
      <c r="K96" s="12"/>
      <c r="L96" s="12"/>
      <c r="M96" s="12"/>
      <c r="N96" s="12"/>
      <c r="O96" s="12"/>
      <c r="P96" s="12"/>
    </row>
    <row r="97" spans="1:16" ht="6" hidden="1" customHeight="1" thickBot="1" x14ac:dyDescent="0.45">
      <c r="A97" s="15"/>
      <c r="B97" s="12"/>
      <c r="C97" s="12"/>
      <c r="D97" s="12"/>
      <c r="E97" s="12"/>
      <c r="F97" s="12"/>
      <c r="G97" s="12"/>
      <c r="H97" s="12"/>
      <c r="I97" s="12"/>
      <c r="J97" s="12"/>
      <c r="K97" s="12"/>
      <c r="L97" s="12"/>
      <c r="M97" s="12"/>
      <c r="N97" s="12"/>
      <c r="O97" s="12"/>
      <c r="P97" s="12"/>
    </row>
    <row r="98" spans="1:16" ht="12.75" hidden="1" customHeight="1" x14ac:dyDescent="0.4">
      <c r="A98" s="15"/>
      <c r="B98" s="12"/>
      <c r="C98" s="79">
        <f>詳細試算!R31</f>
        <v>0</v>
      </c>
      <c r="D98" s="80"/>
      <c r="E98" s="80"/>
      <c r="F98" s="80"/>
      <c r="G98" s="80"/>
      <c r="H98" s="80"/>
      <c r="I98" s="80"/>
      <c r="J98" s="83" t="s">
        <v>5</v>
      </c>
      <c r="K98" s="83"/>
      <c r="L98" s="83"/>
      <c r="M98" s="83"/>
      <c r="N98" s="83"/>
      <c r="O98" s="83"/>
      <c r="P98" s="84"/>
    </row>
    <row r="99" spans="1:16" ht="12.75" hidden="1" customHeight="1" thickBot="1" x14ac:dyDescent="0.45">
      <c r="A99" s="15"/>
      <c r="B99" s="12"/>
      <c r="C99" s="81"/>
      <c r="D99" s="82"/>
      <c r="E99" s="82"/>
      <c r="F99" s="82"/>
      <c r="G99" s="82"/>
      <c r="H99" s="82"/>
      <c r="I99" s="82"/>
      <c r="J99" s="85"/>
      <c r="K99" s="85"/>
      <c r="L99" s="85"/>
      <c r="M99" s="85"/>
      <c r="N99" s="85"/>
      <c r="O99" s="85"/>
      <c r="P99" s="86"/>
    </row>
    <row r="100" spans="1:16" ht="9" hidden="1" customHeight="1" x14ac:dyDescent="0.4">
      <c r="A100" s="15"/>
      <c r="B100" s="12"/>
      <c r="C100" s="12"/>
      <c r="D100" s="12"/>
      <c r="E100" s="12"/>
      <c r="F100" s="12"/>
      <c r="G100" s="12"/>
      <c r="H100" s="12"/>
      <c r="I100" s="12"/>
      <c r="J100" s="12"/>
      <c r="K100" s="12"/>
      <c r="L100" s="12"/>
      <c r="M100" s="12"/>
      <c r="N100" s="12"/>
      <c r="O100" s="12"/>
      <c r="P100" s="12"/>
    </row>
    <row r="101" spans="1:16" hidden="1" x14ac:dyDescent="0.4">
      <c r="A101" s="15"/>
      <c r="B101" s="6" t="s">
        <v>155</v>
      </c>
      <c r="C101" s="12"/>
      <c r="D101" s="12"/>
      <c r="E101" s="12"/>
      <c r="F101" s="12"/>
      <c r="G101" s="12"/>
      <c r="H101" s="12"/>
      <c r="I101" s="12"/>
      <c r="J101" s="12"/>
      <c r="K101" s="12"/>
      <c r="L101" s="12"/>
      <c r="M101" s="12"/>
      <c r="N101" s="12"/>
      <c r="O101" s="12"/>
      <c r="P101" s="12"/>
    </row>
    <row r="102" spans="1:16" ht="6" hidden="1" customHeight="1" thickBot="1" x14ac:dyDescent="0.45">
      <c r="A102" s="15"/>
      <c r="B102" s="12"/>
      <c r="C102" s="12"/>
      <c r="D102" s="12"/>
      <c r="E102" s="12"/>
      <c r="F102" s="12"/>
      <c r="G102" s="12"/>
      <c r="H102" s="12"/>
      <c r="I102" s="12"/>
      <c r="J102" s="12"/>
      <c r="K102" s="12"/>
      <c r="L102" s="12"/>
      <c r="M102" s="12"/>
      <c r="N102" s="12"/>
      <c r="O102" s="12"/>
      <c r="P102" s="12"/>
    </row>
    <row r="103" spans="1:16" ht="12.75" hidden="1" customHeight="1" x14ac:dyDescent="0.4">
      <c r="A103" s="15"/>
      <c r="B103" s="12"/>
      <c r="C103" s="79">
        <f>IF($C$7="新規",既存設備採用!$D$16,詳細試算!R21)</f>
        <v>0</v>
      </c>
      <c r="D103" s="80"/>
      <c r="E103" s="80"/>
      <c r="F103" s="80"/>
      <c r="G103" s="80"/>
      <c r="H103" s="80"/>
      <c r="I103" s="80"/>
      <c r="J103" s="83" t="s">
        <v>5</v>
      </c>
      <c r="K103" s="83"/>
      <c r="L103" s="83"/>
      <c r="M103" s="83"/>
      <c r="N103" s="83"/>
      <c r="O103" s="83"/>
      <c r="P103" s="84"/>
    </row>
    <row r="104" spans="1:16" ht="12.75" hidden="1" customHeight="1" thickBot="1" x14ac:dyDescent="0.45">
      <c r="A104" s="15"/>
      <c r="B104" s="12"/>
      <c r="C104" s="81"/>
      <c r="D104" s="82"/>
      <c r="E104" s="82"/>
      <c r="F104" s="82"/>
      <c r="G104" s="82"/>
      <c r="H104" s="82"/>
      <c r="I104" s="82"/>
      <c r="J104" s="85"/>
      <c r="K104" s="85"/>
      <c r="L104" s="85"/>
      <c r="M104" s="85"/>
      <c r="N104" s="85"/>
      <c r="O104" s="85"/>
      <c r="P104" s="86"/>
    </row>
    <row r="105" spans="1:16" ht="9" hidden="1" customHeight="1" x14ac:dyDescent="0.4">
      <c r="A105" s="15"/>
      <c r="B105" s="12"/>
      <c r="C105" s="12"/>
      <c r="D105" s="12"/>
      <c r="E105" s="12"/>
      <c r="F105" s="12"/>
      <c r="G105" s="12"/>
      <c r="H105" s="12"/>
      <c r="I105" s="12"/>
      <c r="J105" s="12"/>
      <c r="K105" s="12"/>
      <c r="L105" s="12"/>
      <c r="M105" s="12"/>
      <c r="N105" s="12"/>
      <c r="O105" s="12"/>
      <c r="P105" s="12"/>
    </row>
    <row r="106" spans="1:16" hidden="1" x14ac:dyDescent="0.4">
      <c r="A106" s="15"/>
      <c r="B106" s="6" t="s">
        <v>157</v>
      </c>
      <c r="C106" s="12"/>
      <c r="D106" s="12"/>
      <c r="E106" s="12"/>
      <c r="F106" s="12"/>
      <c r="G106" s="12"/>
      <c r="H106" s="12"/>
      <c r="I106" s="12"/>
      <c r="J106" s="12"/>
      <c r="K106" s="12"/>
      <c r="L106" s="12"/>
      <c r="M106" s="12"/>
      <c r="N106" s="12"/>
      <c r="O106" s="12"/>
      <c r="P106" s="12"/>
    </row>
    <row r="107" spans="1:16" ht="6" hidden="1" customHeight="1" thickBot="1" x14ac:dyDescent="0.45">
      <c r="A107" s="15"/>
      <c r="B107" s="12"/>
      <c r="C107" s="12"/>
      <c r="D107" s="12"/>
      <c r="E107" s="12"/>
      <c r="F107" s="12"/>
      <c r="G107" s="12"/>
      <c r="H107" s="12"/>
      <c r="I107" s="12"/>
      <c r="J107" s="12"/>
      <c r="K107" s="12"/>
      <c r="L107" s="12"/>
      <c r="M107" s="12"/>
      <c r="N107" s="12"/>
      <c r="O107" s="12"/>
      <c r="P107" s="12"/>
    </row>
    <row r="108" spans="1:16" ht="12.75" hidden="1" customHeight="1" x14ac:dyDescent="0.4">
      <c r="A108" s="15"/>
      <c r="B108" s="12"/>
      <c r="C108" s="124">
        <f>C93-C88</f>
        <v>0</v>
      </c>
      <c r="D108" s="125"/>
      <c r="E108" s="125"/>
      <c r="F108" s="125"/>
      <c r="G108" s="125"/>
      <c r="H108" s="125"/>
      <c r="I108" s="125"/>
      <c r="J108" s="83" t="s">
        <v>5</v>
      </c>
      <c r="K108" s="83"/>
      <c r="L108" s="83"/>
      <c r="M108" s="83"/>
      <c r="N108" s="83"/>
      <c r="O108" s="83"/>
      <c r="P108" s="84"/>
    </row>
    <row r="109" spans="1:16" ht="12.75" hidden="1" customHeight="1" thickBot="1" x14ac:dyDescent="0.45">
      <c r="A109" s="15"/>
      <c r="B109" s="12"/>
      <c r="C109" s="126"/>
      <c r="D109" s="127"/>
      <c r="E109" s="127"/>
      <c r="F109" s="127"/>
      <c r="G109" s="127"/>
      <c r="H109" s="127"/>
      <c r="I109" s="127"/>
      <c r="J109" s="85"/>
      <c r="K109" s="85"/>
      <c r="L109" s="85"/>
      <c r="M109" s="85"/>
      <c r="N109" s="85"/>
      <c r="O109" s="85"/>
      <c r="P109" s="86"/>
    </row>
    <row r="110" spans="1:16" ht="9" hidden="1" customHeight="1" x14ac:dyDescent="0.4">
      <c r="A110" s="15"/>
      <c r="B110" s="12"/>
      <c r="C110" s="12"/>
      <c r="D110" s="12"/>
      <c r="E110" s="12"/>
      <c r="F110" s="12"/>
      <c r="G110" s="12"/>
      <c r="H110" s="12"/>
      <c r="I110" s="12"/>
      <c r="J110" s="12"/>
      <c r="K110" s="12"/>
      <c r="L110" s="12"/>
      <c r="M110" s="12"/>
      <c r="N110" s="12"/>
      <c r="O110" s="12"/>
      <c r="P110" s="12"/>
    </row>
    <row r="111" spans="1:16" hidden="1" x14ac:dyDescent="0.4">
      <c r="A111" s="15"/>
      <c r="B111" s="6" t="s">
        <v>158</v>
      </c>
      <c r="C111" s="12"/>
      <c r="D111" s="12"/>
      <c r="E111" s="12"/>
      <c r="F111" s="12"/>
      <c r="G111" s="12"/>
      <c r="H111" s="12"/>
      <c r="I111" s="12"/>
      <c r="J111" s="12"/>
      <c r="K111" s="12"/>
      <c r="L111" s="12"/>
      <c r="M111" s="12"/>
      <c r="N111" s="12"/>
      <c r="O111" s="12"/>
      <c r="P111" s="12"/>
    </row>
    <row r="112" spans="1:16" ht="6" hidden="1" customHeight="1" thickBot="1" x14ac:dyDescent="0.45">
      <c r="A112" s="15"/>
      <c r="B112" s="12"/>
      <c r="C112" s="12"/>
      <c r="D112" s="12"/>
      <c r="E112" s="12"/>
      <c r="F112" s="12"/>
      <c r="G112" s="12"/>
      <c r="H112" s="12"/>
      <c r="I112" s="12"/>
      <c r="J112" s="12"/>
      <c r="K112" s="12"/>
      <c r="L112" s="12"/>
      <c r="M112" s="12"/>
      <c r="N112" s="12"/>
      <c r="O112" s="12"/>
      <c r="P112" s="12"/>
    </row>
    <row r="113" spans="1:30" ht="12.75" hidden="1" customHeight="1" x14ac:dyDescent="0.4">
      <c r="A113" s="15"/>
      <c r="B113" s="12"/>
      <c r="C113" s="79">
        <f>C103-C98</f>
        <v>0</v>
      </c>
      <c r="D113" s="80"/>
      <c r="E113" s="80"/>
      <c r="F113" s="80"/>
      <c r="G113" s="80"/>
      <c r="H113" s="80"/>
      <c r="I113" s="80"/>
      <c r="J113" s="83" t="s">
        <v>5</v>
      </c>
      <c r="K113" s="83"/>
      <c r="L113" s="83"/>
      <c r="M113" s="83"/>
      <c r="N113" s="83"/>
      <c r="O113" s="83"/>
      <c r="P113" s="84"/>
    </row>
    <row r="114" spans="1:30" ht="12.75" hidden="1" customHeight="1" thickBot="1" x14ac:dyDescent="0.45">
      <c r="A114" s="15"/>
      <c r="B114" s="12"/>
      <c r="C114" s="81"/>
      <c r="D114" s="82"/>
      <c r="E114" s="82"/>
      <c r="F114" s="82"/>
      <c r="G114" s="82"/>
      <c r="H114" s="82"/>
      <c r="I114" s="82"/>
      <c r="J114" s="85"/>
      <c r="K114" s="85"/>
      <c r="L114" s="85"/>
      <c r="M114" s="85"/>
      <c r="N114" s="85"/>
      <c r="O114" s="85"/>
      <c r="P114" s="86"/>
    </row>
    <row r="115" spans="1:30" ht="9" hidden="1" customHeight="1" thickBot="1" x14ac:dyDescent="0.45">
      <c r="A115" s="15"/>
      <c r="B115" s="12"/>
      <c r="C115" s="12"/>
      <c r="D115" s="12"/>
      <c r="E115" s="12"/>
      <c r="F115" s="12"/>
      <c r="G115" s="12"/>
      <c r="H115" s="12"/>
      <c r="I115" s="12"/>
      <c r="J115" s="12"/>
      <c r="K115" s="12"/>
      <c r="L115" s="12"/>
      <c r="M115" s="12"/>
      <c r="N115" s="12"/>
      <c r="O115" s="12"/>
      <c r="P115" s="12"/>
    </row>
    <row r="116" spans="1:30" ht="17.25" thickBot="1" x14ac:dyDescent="0.45">
      <c r="B116" s="6"/>
      <c r="C116" s="129" t="s">
        <v>36</v>
      </c>
      <c r="D116" s="130"/>
      <c r="E116" s="130"/>
      <c r="F116" s="130"/>
      <c r="G116" s="130"/>
      <c r="H116" s="130"/>
      <c r="I116" s="130"/>
      <c r="J116" s="130"/>
      <c r="K116" s="130"/>
      <c r="L116" s="130"/>
      <c r="M116" s="130"/>
      <c r="N116" s="130"/>
      <c r="O116" s="130"/>
      <c r="P116" s="131"/>
      <c r="Q116" s="129" t="s">
        <v>35</v>
      </c>
      <c r="R116" s="130"/>
      <c r="S116" s="130"/>
      <c r="T116" s="131"/>
    </row>
    <row r="117" spans="1:30" ht="14.25" customHeight="1" x14ac:dyDescent="0.4">
      <c r="B117" s="12"/>
      <c r="C117" s="117">
        <f>IF(C108&gt;C113,C108,C113)</f>
        <v>0</v>
      </c>
      <c r="D117" s="118"/>
      <c r="E117" s="118"/>
      <c r="F117" s="118"/>
      <c r="G117" s="118"/>
      <c r="H117" s="118"/>
      <c r="I117" s="118"/>
      <c r="J117" s="113" t="s">
        <v>5</v>
      </c>
      <c r="K117" s="113"/>
      <c r="L117" s="113"/>
      <c r="M117" s="113"/>
      <c r="N117" s="113"/>
      <c r="O117" s="113"/>
      <c r="P117" s="114"/>
      <c r="Q117" s="95" t="str">
        <f>IF(C117&gt;0,"OK","NG")</f>
        <v>NG</v>
      </c>
      <c r="R117" s="96"/>
      <c r="S117" s="96"/>
      <c r="T117" s="97"/>
      <c r="U117" s="5"/>
      <c r="V117" s="5"/>
      <c r="W117" s="5"/>
      <c r="X117" s="5"/>
      <c r="Y117" s="5"/>
      <c r="Z117" s="5"/>
      <c r="AA117" s="5"/>
      <c r="AB117" s="5"/>
      <c r="AC117" s="5"/>
      <c r="AD117" s="5"/>
    </row>
    <row r="118" spans="1:30" ht="14.25" customHeight="1" thickBot="1" x14ac:dyDescent="0.45">
      <c r="B118" s="12"/>
      <c r="C118" s="119"/>
      <c r="D118" s="120"/>
      <c r="E118" s="120"/>
      <c r="F118" s="120"/>
      <c r="G118" s="120"/>
      <c r="H118" s="120"/>
      <c r="I118" s="120"/>
      <c r="J118" s="115"/>
      <c r="K118" s="115"/>
      <c r="L118" s="115"/>
      <c r="M118" s="115"/>
      <c r="N118" s="115"/>
      <c r="O118" s="115"/>
      <c r="P118" s="116"/>
      <c r="Q118" s="98"/>
      <c r="R118" s="99"/>
      <c r="S118" s="99"/>
      <c r="T118" s="100"/>
      <c r="U118" s="5"/>
      <c r="V118" s="5"/>
      <c r="W118" s="5"/>
      <c r="X118" s="5"/>
      <c r="Y118" s="5"/>
      <c r="Z118" s="5"/>
      <c r="AA118" s="5"/>
      <c r="AB118" s="5"/>
      <c r="AC118" s="5"/>
      <c r="AD118" s="5"/>
    </row>
    <row r="119" spans="1:30" ht="9" hidden="1" customHeight="1" x14ac:dyDescent="0.4">
      <c r="A119" s="15"/>
      <c r="B119" s="12"/>
      <c r="C119" s="12"/>
      <c r="D119" s="12"/>
      <c r="E119" s="12"/>
      <c r="F119" s="12"/>
      <c r="G119" s="12"/>
      <c r="H119" s="12"/>
      <c r="I119" s="12"/>
      <c r="J119" s="12"/>
      <c r="K119" s="12"/>
      <c r="L119" s="12"/>
      <c r="M119" s="12"/>
      <c r="N119" s="12"/>
      <c r="O119" s="12"/>
      <c r="P119" s="12"/>
    </row>
    <row r="120" spans="1:30" hidden="1" x14ac:dyDescent="0.4">
      <c r="A120" s="15"/>
      <c r="B120" s="6" t="s">
        <v>7</v>
      </c>
      <c r="C120" s="12"/>
      <c r="D120" s="12"/>
      <c r="E120" s="12"/>
      <c r="F120" s="12"/>
      <c r="G120" s="12"/>
      <c r="H120" s="12"/>
      <c r="I120" s="12"/>
      <c r="J120" s="12"/>
      <c r="K120" s="12"/>
      <c r="L120" s="12"/>
      <c r="M120" s="12"/>
      <c r="N120" s="12"/>
      <c r="O120" s="12"/>
      <c r="P120" s="12"/>
    </row>
    <row r="121" spans="1:30" ht="6" hidden="1" customHeight="1" thickBot="1" x14ac:dyDescent="0.45">
      <c r="A121" s="15"/>
      <c r="B121" s="12"/>
      <c r="C121" s="12"/>
      <c r="D121" s="12"/>
      <c r="E121" s="12"/>
      <c r="F121" s="12"/>
      <c r="G121" s="12"/>
      <c r="H121" s="12"/>
      <c r="I121" s="12"/>
      <c r="J121" s="12"/>
      <c r="K121" s="12"/>
      <c r="L121" s="12"/>
      <c r="M121" s="12"/>
      <c r="N121" s="12"/>
      <c r="O121" s="12"/>
      <c r="P121" s="12"/>
    </row>
    <row r="122" spans="1:30" ht="12.75" hidden="1" customHeight="1" x14ac:dyDescent="0.4">
      <c r="A122" s="15"/>
      <c r="B122" s="12"/>
      <c r="C122" s="79" t="e">
        <f>C117/C93*100</f>
        <v>#DIV/0!</v>
      </c>
      <c r="D122" s="80"/>
      <c r="E122" s="80"/>
      <c r="F122" s="80"/>
      <c r="G122" s="80"/>
      <c r="H122" s="80"/>
      <c r="I122" s="80"/>
      <c r="J122" s="83" t="s">
        <v>8</v>
      </c>
      <c r="K122" s="83"/>
      <c r="L122" s="83"/>
      <c r="M122" s="83"/>
      <c r="N122" s="83"/>
      <c r="O122" s="83"/>
      <c r="P122" s="84"/>
    </row>
    <row r="123" spans="1:30" ht="12.75" hidden="1" customHeight="1" thickBot="1" x14ac:dyDescent="0.45">
      <c r="A123" s="15"/>
      <c r="B123" s="12"/>
      <c r="C123" s="81"/>
      <c r="D123" s="82"/>
      <c r="E123" s="82"/>
      <c r="F123" s="82"/>
      <c r="G123" s="82"/>
      <c r="H123" s="82"/>
      <c r="I123" s="82"/>
      <c r="J123" s="85"/>
      <c r="K123" s="85"/>
      <c r="L123" s="85"/>
      <c r="M123" s="85"/>
      <c r="N123" s="85"/>
      <c r="O123" s="85"/>
      <c r="P123" s="86"/>
    </row>
    <row r="124" spans="1:30" s="7" customFormat="1" ht="6" customHeight="1" x14ac:dyDescent="0.4"/>
    <row r="125" spans="1:30" x14ac:dyDescent="0.4">
      <c r="C125" s="12"/>
      <c r="D125" s="12"/>
      <c r="E125" s="12"/>
      <c r="F125" s="12"/>
      <c r="G125" s="12"/>
      <c r="H125" s="12"/>
      <c r="I125" s="12"/>
      <c r="J125" s="12"/>
      <c r="K125" s="12"/>
      <c r="L125" s="12"/>
      <c r="M125" s="12"/>
      <c r="N125" s="12"/>
      <c r="O125" s="12"/>
      <c r="P125" s="12"/>
    </row>
    <row r="126" spans="1:30" ht="6" customHeight="1" x14ac:dyDescent="0.4">
      <c r="B126" s="12"/>
      <c r="C126" s="12"/>
      <c r="D126" s="12"/>
      <c r="E126" s="12"/>
      <c r="F126" s="12"/>
      <c r="G126" s="12"/>
      <c r="H126" s="12"/>
      <c r="I126" s="12"/>
      <c r="J126" s="12"/>
      <c r="K126" s="12"/>
      <c r="L126" s="12"/>
      <c r="M126" s="12"/>
      <c r="N126" s="12"/>
      <c r="O126" s="12"/>
      <c r="P126" s="12"/>
    </row>
    <row r="127" spans="1:30" ht="12.75" customHeight="1" x14ac:dyDescent="0.4">
      <c r="B127" s="12"/>
    </row>
    <row r="128" spans="1:30" ht="12.75" customHeight="1" x14ac:dyDescent="0.4">
      <c r="B128" s="12"/>
    </row>
    <row r="129" spans="2:16" x14ac:dyDescent="0.4">
      <c r="B129" s="12"/>
      <c r="C129" s="12"/>
      <c r="D129" s="12"/>
      <c r="E129" s="12"/>
      <c r="F129" s="12"/>
      <c r="G129" s="12"/>
      <c r="H129" s="12"/>
      <c r="I129" s="12"/>
      <c r="J129" s="12"/>
      <c r="K129" s="12"/>
      <c r="L129" s="12"/>
      <c r="M129" s="12"/>
      <c r="N129" s="12"/>
      <c r="O129" s="12"/>
      <c r="P129" s="12"/>
    </row>
  </sheetData>
  <sheetProtection algorithmName="SHA-512" hashValue="k8RAKXoWFE9q8eUVFS464yXZyb0yVnik/ELH9I5T23PkFXOMlIbNoTXq5g7xLuxWBsPKt9QjOCHhGIM5MP4ieQ==" saltValue="TaUhBdjGFqf8+4I0cgxswQ==" spinCount="100000" sheet="1" objects="1" scenarios="1"/>
  <mergeCells count="61">
    <mergeCell ref="A1:AC1"/>
    <mergeCell ref="J88:P89"/>
    <mergeCell ref="J93:P94"/>
    <mergeCell ref="C93:I94"/>
    <mergeCell ref="C88:I89"/>
    <mergeCell ref="C72:J72"/>
    <mergeCell ref="C39:AC40"/>
    <mergeCell ref="D81:G81"/>
    <mergeCell ref="D74:G74"/>
    <mergeCell ref="C79:K79"/>
    <mergeCell ref="C27:K27"/>
    <mergeCell ref="O27:W27"/>
    <mergeCell ref="D29:G29"/>
    <mergeCell ref="Q12:AB13"/>
    <mergeCell ref="J122:P123"/>
    <mergeCell ref="C122:I123"/>
    <mergeCell ref="C117:I118"/>
    <mergeCell ref="L37:N37"/>
    <mergeCell ref="C113:I114"/>
    <mergeCell ref="J113:P114"/>
    <mergeCell ref="O57:W57"/>
    <mergeCell ref="L59:N59"/>
    <mergeCell ref="P37:S37"/>
    <mergeCell ref="P59:S59"/>
    <mergeCell ref="C108:I109"/>
    <mergeCell ref="J108:P109"/>
    <mergeCell ref="C98:I99"/>
    <mergeCell ref="J98:P99"/>
    <mergeCell ref="B63:AC63"/>
    <mergeCell ref="Q116:T116"/>
    <mergeCell ref="Q117:T118"/>
    <mergeCell ref="C7:F7"/>
    <mergeCell ref="C35:K35"/>
    <mergeCell ref="D59:G59"/>
    <mergeCell ref="C57:K57"/>
    <mergeCell ref="C48:Q48"/>
    <mergeCell ref="P29:S29"/>
    <mergeCell ref="C16:L16"/>
    <mergeCell ref="D18:G18"/>
    <mergeCell ref="H23:L23"/>
    <mergeCell ref="O35:W35"/>
    <mergeCell ref="D37:G37"/>
    <mergeCell ref="L29:N29"/>
    <mergeCell ref="J117:P118"/>
    <mergeCell ref="C116:P116"/>
    <mergeCell ref="C103:I104"/>
    <mergeCell ref="J103:P104"/>
    <mergeCell ref="C65:K65"/>
    <mergeCell ref="O65:W65"/>
    <mergeCell ref="D67:G67"/>
    <mergeCell ref="L67:N67"/>
    <mergeCell ref="P67:S67"/>
    <mergeCell ref="G11:P11"/>
    <mergeCell ref="S11:AB11"/>
    <mergeCell ref="Q11:R11"/>
    <mergeCell ref="C11:F11"/>
    <mergeCell ref="C52:F52"/>
    <mergeCell ref="G52:P52"/>
    <mergeCell ref="Q52:R52"/>
    <mergeCell ref="S52:AB52"/>
    <mergeCell ref="C41:AC42"/>
  </mergeCells>
  <phoneticPr fontId="1"/>
  <conditionalFormatting sqref="A44">
    <cfRule type="expression" dxfId="27" priority="67">
      <formula>C7="新規"</formula>
    </cfRule>
  </conditionalFormatting>
  <conditionalFormatting sqref="B46">
    <cfRule type="expression" dxfId="26" priority="66">
      <formula>C7="新規"</formula>
    </cfRule>
  </conditionalFormatting>
  <conditionalFormatting sqref="B50">
    <cfRule type="expression" dxfId="25" priority="65">
      <formula>C7="新規"</formula>
    </cfRule>
  </conditionalFormatting>
  <conditionalFormatting sqref="B55">
    <cfRule type="expression" dxfId="24" priority="64">
      <formula>C7="新規"</formula>
    </cfRule>
    <cfRule type="expression" dxfId="23" priority="73">
      <formula>OR($C$48="ガス",$C$48="石油",$C$48="ハイブリッド（ガス＋電気）")</formula>
    </cfRule>
  </conditionalFormatting>
  <conditionalFormatting sqref="B63">
    <cfRule type="expression" dxfId="22" priority="16">
      <formula>C14="新規"</formula>
    </cfRule>
    <cfRule type="expression" dxfId="21" priority="17">
      <formula>OR($C$48="ガス",$C$48="石油",$C$48="ハイブリッド（ガス＋電気）")</formula>
    </cfRule>
  </conditionalFormatting>
  <conditionalFormatting sqref="B70">
    <cfRule type="expression" dxfId="20" priority="63">
      <formula>C7="新規"</formula>
    </cfRule>
    <cfRule type="expression" dxfId="19" priority="71">
      <formula>OR($C$48="電気",$C$48="石油",$C$48="ハイブリッド（ガス＋電気）")</formula>
    </cfRule>
  </conditionalFormatting>
  <conditionalFormatting sqref="B77">
    <cfRule type="expression" dxfId="18" priority="62">
      <formula>C7="新規"</formula>
    </cfRule>
    <cfRule type="expression" dxfId="17" priority="69">
      <formula>OR($C$48="電気",$C$48="ガス")</formula>
    </cfRule>
  </conditionalFormatting>
  <conditionalFormatting sqref="B25:AO25">
    <cfRule type="expression" dxfId="16" priority="20">
      <formula>OR(#REF!="ガス",#REF!="石油",#REF!="ハイブリッド（ガス＋電気）")</formula>
    </cfRule>
  </conditionalFormatting>
  <conditionalFormatting sqref="B33:AO33">
    <cfRule type="expression" dxfId="15" priority="54">
      <formula>OR(#REF!="ガス",#REF!="石油",#REF!="ハイブリッド（ガス＋電気）")</formula>
    </cfRule>
  </conditionalFormatting>
  <conditionalFormatting sqref="C48:Q48">
    <cfRule type="expression" dxfId="14" priority="61">
      <formula>C7="新規"</formula>
    </cfRule>
  </conditionalFormatting>
  <conditionalFormatting sqref="D29:G29">
    <cfRule type="expression" dxfId="13" priority="21">
      <formula>OR(#REF!="ガス",#REF!="石油",#REF!="ハイブリッド（ガス＋電気）")</formula>
    </cfRule>
  </conditionalFormatting>
  <conditionalFormatting sqref="D37:G37">
    <cfRule type="expression" dxfId="12" priority="1">
      <formula>OR(#REF!="ガス",#REF!="石油",#REF!="ハイブリッド（ガス＋電気）")</formula>
    </cfRule>
  </conditionalFormatting>
  <conditionalFormatting sqref="D59:G59 D67 P67:S67">
    <cfRule type="expression" dxfId="11" priority="6">
      <formula>$C$7="新規"</formula>
    </cfRule>
    <cfRule type="expression" dxfId="10" priority="7">
      <formula>OR($C$48="ガス",$C$48="石油")</formula>
    </cfRule>
  </conditionalFormatting>
  <conditionalFormatting sqref="D74:G74">
    <cfRule type="expression" dxfId="9" priority="56">
      <formula>C7="新規"</formula>
    </cfRule>
    <cfRule type="expression" dxfId="8" priority="70">
      <formula>OR($C$48="電気",$C$48="石油",$C$48="ハイブリッド（ガス＋電気）")</formula>
    </cfRule>
  </conditionalFormatting>
  <conditionalFormatting sqref="D81:G81">
    <cfRule type="expression" dxfId="7" priority="55">
      <formula>C7="新規"</formula>
    </cfRule>
    <cfRule type="expression" dxfId="6" priority="68">
      <formula>OR($C$48="電気",$C$48="ガス")</formula>
    </cfRule>
  </conditionalFormatting>
  <conditionalFormatting sqref="P29">
    <cfRule type="expression" dxfId="5" priority="18">
      <formula>OR(#REF!="ガス",#REF!="石油",#REF!="ハイブリッド（ガス＋電気）")</formula>
    </cfRule>
  </conditionalFormatting>
  <conditionalFormatting sqref="P59">
    <cfRule type="expression" dxfId="4" priority="24">
      <formula>$C$7="新規"</formula>
    </cfRule>
  </conditionalFormatting>
  <conditionalFormatting sqref="P37:S37">
    <cfRule type="expression" dxfId="3" priority="4">
      <formula>OR(#REF!="ガス",#REF!="石油",#REF!="ハイブリッド（ガス＋電気）")</formula>
    </cfRule>
  </conditionalFormatting>
  <conditionalFormatting sqref="P59:S59">
    <cfRule type="expression" dxfId="2" priority="23">
      <formula>OR($C$48="ガス",$C$48="石油")</formula>
    </cfRule>
  </conditionalFormatting>
  <conditionalFormatting sqref="Y25">
    <cfRule type="expression" dxfId="1" priority="19">
      <formula>$C$7="更新"</formula>
    </cfRule>
  </conditionalFormatting>
  <conditionalFormatting sqref="Y33">
    <cfRule type="expression" dxfId="0" priority="53">
      <formula>$C$7="更新"</formula>
    </cfRule>
  </conditionalFormatting>
  <dataValidations count="4">
    <dataValidation type="decimal" operator="lessThanOrEqual" allowBlank="1" showInputMessage="1" showErrorMessage="1" sqref="D18:G18" xr:uid="{BC7CEB0C-E6B0-4861-903B-D4FFED6B865D}">
      <formula1>24</formula1>
    </dataValidation>
    <dataValidation type="list" allowBlank="1" showInputMessage="1" showErrorMessage="1" sqref="C48:Q48" xr:uid="{7AD30345-3E88-4B18-B7AA-35074F371725}">
      <formula1>"　,電気,ガス,石油"</formula1>
    </dataValidation>
    <dataValidation type="list" allowBlank="1" showInputMessage="1" showErrorMessage="1" sqref="C7:F7" xr:uid="{D6D14926-EC84-45A9-8F52-69F0AB71B6AE}">
      <formula1>",更新,新規"</formula1>
    </dataValidation>
    <dataValidation type="list" allowBlank="1" showInputMessage="1" showErrorMessage="1" sqref="H23" xr:uid="{22C81487-C8BD-4133-844E-9014EE861701}">
      <formula1>"3人以下,4人以上"</formula1>
    </dataValidation>
  </dataValidations>
  <printOptions horizontalCentered="1"/>
  <pageMargins left="0.70866141732283472" right="0.70866141732283472" top="0.35433070866141736" bottom="0.35433070866141736"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37BFE-67FA-4C0F-A2BC-32DC9C32A593}">
  <dimension ref="B1:X31"/>
  <sheetViews>
    <sheetView zoomScale="85" zoomScaleNormal="85" workbookViewId="0">
      <selection activeCell="Q11" sqref="Q11"/>
    </sheetView>
  </sheetViews>
  <sheetFormatPr defaultColWidth="8.875" defaultRowHeight="16.149999999999999" customHeight="1" x14ac:dyDescent="0.4"/>
  <cols>
    <col min="1" max="1" width="4.25" style="22" customWidth="1"/>
    <col min="2" max="2" width="4.25" style="24" customWidth="1"/>
    <col min="3" max="3" width="18.375" style="22" bestFit="1" customWidth="1"/>
    <col min="4" max="4" width="15.75" style="23" customWidth="1"/>
    <col min="5" max="5" width="11.375" style="22" bestFit="1" customWidth="1"/>
    <col min="6" max="17" width="7.625" style="22" customWidth="1"/>
    <col min="18" max="18" width="8.875" style="22"/>
    <col min="19" max="19" width="17.125" style="22" customWidth="1"/>
    <col min="20" max="16384" width="8.875" style="22"/>
  </cols>
  <sheetData>
    <row r="1" spans="2:24" ht="19.5" x14ac:dyDescent="0.4">
      <c r="B1" s="21" t="s">
        <v>61</v>
      </c>
      <c r="J1" s="24"/>
    </row>
    <row r="2" spans="2:24" ht="16.5" x14ac:dyDescent="0.4">
      <c r="C2" s="24"/>
      <c r="D2" s="24"/>
      <c r="E2" s="25" t="s">
        <v>62</v>
      </c>
      <c r="F2" s="26"/>
      <c r="G2" s="26"/>
      <c r="H2" s="26"/>
      <c r="I2" s="26"/>
      <c r="J2" s="24"/>
      <c r="K2" s="140" t="s">
        <v>63</v>
      </c>
      <c r="L2" s="140"/>
      <c r="M2" s="26"/>
      <c r="N2" s="25" t="s">
        <v>64</v>
      </c>
      <c r="O2" s="26"/>
      <c r="P2" s="25"/>
      <c r="R2" s="26"/>
      <c r="T2" s="28"/>
      <c r="U2" s="141" t="s">
        <v>130</v>
      </c>
      <c r="V2" s="141"/>
      <c r="W2" s="141" t="s">
        <v>65</v>
      </c>
      <c r="X2" s="141"/>
    </row>
    <row r="3" spans="2:24" ht="15" x14ac:dyDescent="0.4">
      <c r="C3" s="24"/>
      <c r="D3" s="24"/>
      <c r="E3" s="31"/>
      <c r="F3" s="142" t="s">
        <v>66</v>
      </c>
      <c r="G3" s="142"/>
      <c r="H3" s="143" t="s">
        <v>67</v>
      </c>
      <c r="I3" s="143"/>
      <c r="J3" s="24"/>
      <c r="K3" s="29" t="s">
        <v>68</v>
      </c>
      <c r="L3" s="33">
        <f>IF($B$14="電気",IF(入力シート!D67&lt;&gt;"",入力シート!D67,入力シート!P67),IF($B$14="ガス",入力シート!$D$74,入力シート!$D$81))</f>
        <v>0</v>
      </c>
      <c r="M3" s="34"/>
      <c r="N3" s="31"/>
      <c r="O3" s="32" t="s">
        <v>131</v>
      </c>
      <c r="P3" s="32" t="s">
        <v>132</v>
      </c>
      <c r="Q3" s="35" t="s">
        <v>69</v>
      </c>
      <c r="R3" s="35"/>
      <c r="T3" s="28"/>
      <c r="U3" s="29" t="s">
        <v>70</v>
      </c>
      <c r="V3" s="29" t="s">
        <v>71</v>
      </c>
      <c r="W3" s="29" t="s">
        <v>70</v>
      </c>
      <c r="X3" s="29" t="s">
        <v>71</v>
      </c>
    </row>
    <row r="4" spans="2:24" ht="15" x14ac:dyDescent="0.4">
      <c r="C4" s="24"/>
      <c r="D4" s="24"/>
      <c r="E4" s="31" t="s">
        <v>72</v>
      </c>
      <c r="F4" s="36">
        <v>34.6</v>
      </c>
      <c r="G4" s="37" t="s">
        <v>73</v>
      </c>
      <c r="H4" s="38">
        <v>2.4900000000000002</v>
      </c>
      <c r="I4" s="39" t="s">
        <v>74</v>
      </c>
      <c r="J4" s="24"/>
      <c r="K4" s="40" t="s">
        <v>133</v>
      </c>
      <c r="L4" s="41">
        <f>IF(入力シート!D37&lt;&gt;"",入力シート!D37,入力シート!P37)</f>
        <v>0</v>
      </c>
      <c r="M4" s="42"/>
      <c r="N4" s="31" t="s">
        <v>75</v>
      </c>
      <c r="O4" s="43">
        <f>U4+V4</f>
        <v>27.798999999999999</v>
      </c>
      <c r="P4" s="37">
        <f>W4+X4</f>
        <v>46.552999999999997</v>
      </c>
      <c r="Q4" s="44">
        <f>IF(入力シート!$H$23=$O$3,O4,P4)</f>
        <v>46.552999999999997</v>
      </c>
      <c r="R4" s="44" t="s">
        <v>76</v>
      </c>
      <c r="T4" s="28" t="s">
        <v>77</v>
      </c>
      <c r="U4" s="28">
        <v>26.515000000000001</v>
      </c>
      <c r="V4" s="28">
        <v>1.284</v>
      </c>
      <c r="W4" s="28">
        <v>43.472999999999999</v>
      </c>
      <c r="X4" s="28">
        <v>3.08</v>
      </c>
    </row>
    <row r="5" spans="2:24" ht="15" x14ac:dyDescent="0.4">
      <c r="C5" s="24"/>
      <c r="D5" s="24"/>
      <c r="E5" s="31" t="s">
        <v>78</v>
      </c>
      <c r="F5" s="36">
        <v>91.2</v>
      </c>
      <c r="G5" s="37" t="s">
        <v>79</v>
      </c>
      <c r="H5" s="38">
        <v>5.97</v>
      </c>
      <c r="I5" s="39" t="s">
        <v>80</v>
      </c>
      <c r="J5" s="24"/>
      <c r="K5" s="48"/>
      <c r="L5" s="49"/>
      <c r="M5" s="45"/>
      <c r="N5" s="31" t="s">
        <v>81</v>
      </c>
      <c r="O5" s="43">
        <f t="shared" ref="O5:O6" si="0">U5+V5</f>
        <v>19.221</v>
      </c>
      <c r="P5" s="37">
        <f t="shared" ref="P5:P6" si="1">W5+X5</f>
        <v>32.103000000000002</v>
      </c>
      <c r="Q5" s="44">
        <f>IF(入力シート!$H$23=$O$3,O5,P5)</f>
        <v>32.103000000000002</v>
      </c>
      <c r="R5" s="44" t="s">
        <v>76</v>
      </c>
      <c r="T5" s="28" t="s">
        <v>82</v>
      </c>
      <c r="U5" s="28">
        <v>18.445</v>
      </c>
      <c r="V5" s="28">
        <v>0.77600000000000002</v>
      </c>
      <c r="W5" s="28">
        <v>30.242000000000001</v>
      </c>
      <c r="X5" s="28">
        <v>1.861</v>
      </c>
    </row>
    <row r="6" spans="2:24" ht="15" x14ac:dyDescent="0.4">
      <c r="C6" s="24"/>
      <c r="D6" s="24"/>
      <c r="E6" s="31" t="s">
        <v>83</v>
      </c>
      <c r="F6" s="46">
        <v>3.6</v>
      </c>
      <c r="G6" s="37" t="s">
        <v>84</v>
      </c>
      <c r="H6" s="47">
        <v>0.40200000000000002</v>
      </c>
      <c r="I6" s="39" t="s">
        <v>28</v>
      </c>
      <c r="J6" s="23" t="s">
        <v>134</v>
      </c>
      <c r="K6" s="48"/>
      <c r="L6" s="49"/>
      <c r="M6" s="45"/>
      <c r="N6" s="31" t="s">
        <v>85</v>
      </c>
      <c r="O6" s="43">
        <f t="shared" si="0"/>
        <v>37.471000000000004</v>
      </c>
      <c r="P6" s="37">
        <f t="shared" si="1"/>
        <v>62.713999999999999</v>
      </c>
      <c r="Q6" s="44">
        <f>IF(入力シート!$H$23=$O$3,O6,P6)</f>
        <v>62.713999999999999</v>
      </c>
      <c r="R6" s="44" t="s">
        <v>76</v>
      </c>
      <c r="T6" s="28" t="s">
        <v>86</v>
      </c>
      <c r="U6" s="28">
        <v>35.737000000000002</v>
      </c>
      <c r="V6" s="28">
        <v>1.734</v>
      </c>
      <c r="W6" s="28">
        <v>58.594000000000001</v>
      </c>
      <c r="X6" s="28">
        <v>4.12</v>
      </c>
    </row>
    <row r="7" spans="2:24" ht="15" x14ac:dyDescent="0.4">
      <c r="C7" s="24"/>
      <c r="D7" s="24"/>
      <c r="E7" s="24"/>
      <c r="F7" s="24"/>
      <c r="G7" s="24"/>
      <c r="H7" s="24"/>
      <c r="I7" s="24"/>
      <c r="J7" s="24"/>
      <c r="N7" s="30"/>
      <c r="O7" s="51"/>
      <c r="P7" s="50"/>
    </row>
    <row r="8" spans="2:24" ht="16.5" x14ac:dyDescent="0.4">
      <c r="B8" s="52" t="s">
        <v>87</v>
      </c>
      <c r="C8" s="53"/>
      <c r="J8" s="24"/>
    </row>
    <row r="9" spans="2:24" ht="15" x14ac:dyDescent="0.4">
      <c r="B9" s="29"/>
      <c r="C9" s="28"/>
      <c r="D9" s="28"/>
      <c r="E9" s="29" t="s">
        <v>88</v>
      </c>
      <c r="F9" s="29" t="s">
        <v>89</v>
      </c>
      <c r="G9" s="29" t="s">
        <v>90</v>
      </c>
      <c r="H9" s="29" t="s">
        <v>91</v>
      </c>
      <c r="I9" s="29" t="s">
        <v>92</v>
      </c>
      <c r="J9" s="29" t="s">
        <v>93</v>
      </c>
      <c r="K9" s="29" t="s">
        <v>94</v>
      </c>
      <c r="L9" s="29" t="s">
        <v>95</v>
      </c>
      <c r="M9" s="29" t="s">
        <v>96</v>
      </c>
      <c r="N9" s="29" t="s">
        <v>97</v>
      </c>
      <c r="O9" s="29" t="s">
        <v>98</v>
      </c>
      <c r="P9" s="29" t="s">
        <v>99</v>
      </c>
      <c r="Q9" s="29" t="s">
        <v>100</v>
      </c>
      <c r="R9" s="29" t="s">
        <v>101</v>
      </c>
    </row>
    <row r="10" spans="2:24" ht="15" x14ac:dyDescent="0.4">
      <c r="B10" s="29" t="s">
        <v>102</v>
      </c>
      <c r="C10" s="54" t="s">
        <v>103</v>
      </c>
      <c r="D10" s="55"/>
      <c r="E10" s="29" t="s">
        <v>104</v>
      </c>
      <c r="F10" s="56">
        <v>30</v>
      </c>
      <c r="G10" s="57">
        <v>31</v>
      </c>
      <c r="H10" s="57">
        <v>30</v>
      </c>
      <c r="I10" s="57">
        <v>31</v>
      </c>
      <c r="J10" s="57">
        <v>31</v>
      </c>
      <c r="K10" s="57">
        <v>30</v>
      </c>
      <c r="L10" s="57">
        <v>31</v>
      </c>
      <c r="M10" s="57">
        <v>30</v>
      </c>
      <c r="N10" s="57">
        <v>31</v>
      </c>
      <c r="O10" s="57">
        <v>31</v>
      </c>
      <c r="P10" s="57">
        <v>28</v>
      </c>
      <c r="Q10" s="57">
        <v>31</v>
      </c>
      <c r="R10" s="56">
        <f>SUM(F10:Q10)</f>
        <v>365</v>
      </c>
    </row>
    <row r="11" spans="2:24" ht="15" x14ac:dyDescent="0.4">
      <c r="B11" s="29" t="s">
        <v>105</v>
      </c>
      <c r="C11" s="54" t="s">
        <v>106</v>
      </c>
      <c r="D11" s="55" t="s">
        <v>107</v>
      </c>
      <c r="E11" s="29" t="s">
        <v>108</v>
      </c>
      <c r="F11" s="58">
        <f>$Q$4*F10</f>
        <v>1396.59</v>
      </c>
      <c r="G11" s="58">
        <f>$Q$4*G10</f>
        <v>1443.143</v>
      </c>
      <c r="H11" s="58">
        <f>$Q$5*H10</f>
        <v>963.09</v>
      </c>
      <c r="I11" s="58">
        <f>$Q$5*I10</f>
        <v>995.1930000000001</v>
      </c>
      <c r="J11" s="58">
        <f>$Q$5*J10</f>
        <v>995.1930000000001</v>
      </c>
      <c r="K11" s="58">
        <f t="shared" ref="K11" si="2">$Q$5*K10</f>
        <v>963.09</v>
      </c>
      <c r="L11" s="58">
        <f>$Q$4*L10</f>
        <v>1443.143</v>
      </c>
      <c r="M11" s="58">
        <f>$Q$4*M10</f>
        <v>1396.59</v>
      </c>
      <c r="N11" s="58">
        <f>$Q$6*N10</f>
        <v>1944.134</v>
      </c>
      <c r="O11" s="58">
        <f t="shared" ref="O11:Q11" si="3">$Q$6*O10</f>
        <v>1944.134</v>
      </c>
      <c r="P11" s="58">
        <f t="shared" si="3"/>
        <v>1755.992</v>
      </c>
      <c r="Q11" s="58">
        <f t="shared" si="3"/>
        <v>1944.134</v>
      </c>
      <c r="R11" s="59">
        <f>SUM(F11:Q11)</f>
        <v>17184.425999999999</v>
      </c>
    </row>
    <row r="12" spans="2:24" ht="15" x14ac:dyDescent="0.4">
      <c r="C12" s="27"/>
      <c r="D12" s="26"/>
      <c r="E12" s="24"/>
      <c r="F12" s="60"/>
      <c r="G12" s="60"/>
      <c r="H12" s="60"/>
      <c r="I12" s="60"/>
      <c r="J12" s="60"/>
      <c r="K12" s="60"/>
      <c r="L12" s="60"/>
      <c r="M12" s="60"/>
      <c r="N12" s="60"/>
      <c r="O12" s="60"/>
      <c r="P12" s="60"/>
      <c r="Q12" s="60"/>
      <c r="R12" s="61"/>
    </row>
    <row r="13" spans="2:24" ht="15" x14ac:dyDescent="0.4">
      <c r="B13" s="23" t="s">
        <v>109</v>
      </c>
      <c r="C13" s="27"/>
      <c r="D13" s="26"/>
      <c r="E13" s="24"/>
      <c r="F13" s="60"/>
      <c r="G13" s="60"/>
      <c r="H13" s="60"/>
      <c r="I13" s="60"/>
      <c r="J13" s="60"/>
      <c r="K13" s="60"/>
      <c r="L13" s="60"/>
      <c r="M13" s="60"/>
      <c r="N13" s="60"/>
      <c r="O13" s="60"/>
      <c r="P13" s="60"/>
      <c r="Q13" s="60"/>
      <c r="R13" s="61"/>
    </row>
    <row r="14" spans="2:24" ht="16.5" x14ac:dyDescent="0.4">
      <c r="B14" s="52">
        <f>入力シート!C48</f>
        <v>0</v>
      </c>
      <c r="C14" s="27"/>
    </row>
    <row r="15" spans="2:24" ht="15" x14ac:dyDescent="0.4">
      <c r="B15" s="29"/>
      <c r="C15" s="54"/>
      <c r="D15" s="28"/>
      <c r="E15" s="29" t="s">
        <v>88</v>
      </c>
      <c r="F15" s="29" t="s">
        <v>89</v>
      </c>
      <c r="G15" s="29" t="s">
        <v>90</v>
      </c>
      <c r="H15" s="29" t="s">
        <v>91</v>
      </c>
      <c r="I15" s="29" t="s">
        <v>92</v>
      </c>
      <c r="J15" s="29" t="s">
        <v>93</v>
      </c>
      <c r="K15" s="29" t="s">
        <v>94</v>
      </c>
      <c r="L15" s="29" t="s">
        <v>95</v>
      </c>
      <c r="M15" s="29" t="s">
        <v>96</v>
      </c>
      <c r="N15" s="29" t="s">
        <v>97</v>
      </c>
      <c r="O15" s="29" t="s">
        <v>98</v>
      </c>
      <c r="P15" s="29" t="s">
        <v>99</v>
      </c>
      <c r="Q15" s="29" t="s">
        <v>100</v>
      </c>
      <c r="R15" s="29" t="s">
        <v>101</v>
      </c>
    </row>
    <row r="16" spans="2:24" ht="15" x14ac:dyDescent="0.4">
      <c r="B16" s="29" t="s">
        <v>110</v>
      </c>
      <c r="C16" s="54" t="s">
        <v>111</v>
      </c>
      <c r="D16" s="55" t="s">
        <v>112</v>
      </c>
      <c r="E16" s="29" t="s">
        <v>145</v>
      </c>
      <c r="F16" s="62">
        <f>IF($L$3=0,0,IF($B$14="電気",F11/$L$3/$F$6,IF($B$14="ガス",F11/$L$3/$F$5,F11/$L$3/$F$4)))</f>
        <v>0</v>
      </c>
      <c r="G16" s="62">
        <f t="shared" ref="G16:Q16" si="4">IF($L$3=0,0,IF($B$14="電気",G11/$L$3/$F$6,IF($B$14="ガス",G11/$L$3/$F$5,G11/$L$3/$F$4)))</f>
        <v>0</v>
      </c>
      <c r="H16" s="62">
        <f t="shared" si="4"/>
        <v>0</v>
      </c>
      <c r="I16" s="62">
        <f t="shared" si="4"/>
        <v>0</v>
      </c>
      <c r="J16" s="62">
        <f t="shared" si="4"/>
        <v>0</v>
      </c>
      <c r="K16" s="62">
        <f t="shared" si="4"/>
        <v>0</v>
      </c>
      <c r="L16" s="62">
        <f t="shared" si="4"/>
        <v>0</v>
      </c>
      <c r="M16" s="62">
        <f t="shared" si="4"/>
        <v>0</v>
      </c>
      <c r="N16" s="62">
        <f t="shared" si="4"/>
        <v>0</v>
      </c>
      <c r="O16" s="62">
        <f t="shared" si="4"/>
        <v>0</v>
      </c>
      <c r="P16" s="62">
        <f t="shared" si="4"/>
        <v>0</v>
      </c>
      <c r="Q16" s="62">
        <f t="shared" si="4"/>
        <v>0</v>
      </c>
      <c r="R16" s="62">
        <f t="shared" ref="R16" si="5">SUM(F16:Q16)</f>
        <v>0</v>
      </c>
    </row>
    <row r="17" spans="2:19" ht="15" x14ac:dyDescent="0.4">
      <c r="B17" s="63" t="s">
        <v>113</v>
      </c>
      <c r="C17" s="64" t="s">
        <v>114</v>
      </c>
      <c r="D17" s="65" t="s">
        <v>115</v>
      </c>
      <c r="E17" s="63" t="s">
        <v>116</v>
      </c>
      <c r="F17" s="66">
        <f>IF($B$14="電気",F16*$H$6,IF($B$14="ガス",F16*$H$5,F16*$H$4))</f>
        <v>0</v>
      </c>
      <c r="G17" s="66">
        <f t="shared" ref="G17:Q17" si="6">IF($B$14="電気",G16*$H$6,IF($B$14="ガス",G16*$H$5,G16*$H$4))</f>
        <v>0</v>
      </c>
      <c r="H17" s="66">
        <f t="shared" si="6"/>
        <v>0</v>
      </c>
      <c r="I17" s="66">
        <f t="shared" si="6"/>
        <v>0</v>
      </c>
      <c r="J17" s="66">
        <f t="shared" si="6"/>
        <v>0</v>
      </c>
      <c r="K17" s="66">
        <f t="shared" si="6"/>
        <v>0</v>
      </c>
      <c r="L17" s="66">
        <f t="shared" si="6"/>
        <v>0</v>
      </c>
      <c r="M17" s="66">
        <f t="shared" si="6"/>
        <v>0</v>
      </c>
      <c r="N17" s="66">
        <f t="shared" si="6"/>
        <v>0</v>
      </c>
      <c r="O17" s="66">
        <f t="shared" si="6"/>
        <v>0</v>
      </c>
      <c r="P17" s="66">
        <f t="shared" si="6"/>
        <v>0</v>
      </c>
      <c r="Q17" s="66">
        <f t="shared" si="6"/>
        <v>0</v>
      </c>
      <c r="R17" s="66">
        <f>SUM(F17:Q17)</f>
        <v>0</v>
      </c>
    </row>
    <row r="18" spans="2:19" ht="16.149999999999999" customHeight="1" x14ac:dyDescent="0.4">
      <c r="B18" s="24">
        <v>7</v>
      </c>
    </row>
    <row r="19" spans="2:19" ht="15" x14ac:dyDescent="0.4">
      <c r="B19" s="29"/>
      <c r="C19" s="54"/>
      <c r="D19" s="28"/>
      <c r="E19" s="29" t="s">
        <v>88</v>
      </c>
      <c r="F19" s="29" t="s">
        <v>89</v>
      </c>
      <c r="G19" s="29" t="s">
        <v>90</v>
      </c>
      <c r="H19" s="29" t="s">
        <v>91</v>
      </c>
      <c r="I19" s="29" t="s">
        <v>92</v>
      </c>
      <c r="J19" s="29" t="s">
        <v>93</v>
      </c>
      <c r="K19" s="29" t="s">
        <v>94</v>
      </c>
      <c r="L19" s="29" t="s">
        <v>95</v>
      </c>
      <c r="M19" s="29" t="s">
        <v>96</v>
      </c>
      <c r="N19" s="29" t="s">
        <v>97</v>
      </c>
      <c r="O19" s="29" t="s">
        <v>98</v>
      </c>
      <c r="P19" s="29" t="s">
        <v>99</v>
      </c>
      <c r="Q19" s="29" t="s">
        <v>100</v>
      </c>
      <c r="R19" s="29" t="s">
        <v>101</v>
      </c>
    </row>
    <row r="20" spans="2:19" ht="15" x14ac:dyDescent="0.4">
      <c r="B20" s="29" t="s">
        <v>148</v>
      </c>
      <c r="C20" s="54" t="s">
        <v>119</v>
      </c>
      <c r="D20" s="55" t="s">
        <v>147</v>
      </c>
      <c r="E20" s="29" t="s">
        <v>146</v>
      </c>
      <c r="F20" s="67">
        <f>IF(AND(入力シート!$D$59="",入力シート!$P$59=""),0,ROUND(入力シート!$D$59*$B$18*F10,0))</f>
        <v>0</v>
      </c>
      <c r="G20" s="67">
        <f>IF(AND(入力シート!$D$59="",入力シート!$P$59=""),0,ROUND(入力シート!$D$59*$B$18*G10,0))</f>
        <v>0</v>
      </c>
      <c r="H20" s="67">
        <f>IF(AND(入力シート!$D$59="",入力シート!$P$59=""),0,ROUND(入力シート!$D$59*$B$18*H10,0))</f>
        <v>0</v>
      </c>
      <c r="I20" s="67">
        <f>IF(AND(入力シート!$D$59="",入力シート!$P$59=""),0,ROUND(入力シート!$D$59*$B$18*I10,0))</f>
        <v>0</v>
      </c>
      <c r="J20" s="67">
        <f>IF(AND(入力シート!$D$59="",入力シート!$P$59=""),0,ROUND(入力シート!$D$59*$B$18*J10,0))</f>
        <v>0</v>
      </c>
      <c r="K20" s="67">
        <f>IF(AND(入力シート!$D$59="",入力シート!$P$59=""),0,ROUND(入力シート!$D$59*$B$18*K10,0))</f>
        <v>0</v>
      </c>
      <c r="L20" s="67">
        <f>IF(AND(入力シート!$D$59="",入力シート!$P$59=""),0,ROUND(入力シート!$D$59*$B$18*L10,0))</f>
        <v>0</v>
      </c>
      <c r="M20" s="67">
        <f>IF(AND(入力シート!$D$59="",入力シート!$P$59=""),0,ROUND(入力シート!$D$59*$B$18*M10,0))</f>
        <v>0</v>
      </c>
      <c r="N20" s="67">
        <f>IF(AND(入力シート!$D$59="",入力シート!$P$59=""),0,ROUND(入力シート!$P$59*$B$18*N10,0))</f>
        <v>0</v>
      </c>
      <c r="O20" s="67">
        <f>IF(AND(入力シート!$D$59="",入力シート!$P$59=""),0,ROUND(入力シート!$P$59*$B$18*O10,0))</f>
        <v>0</v>
      </c>
      <c r="P20" s="67">
        <f>IF(AND(入力シート!$D$59="",入力シート!$P$59=""),0,ROUND(入力シート!$P$59*$B$18*P10,0))</f>
        <v>0</v>
      </c>
      <c r="Q20" s="67">
        <f>IF(AND(入力シート!$D$59="",入力シート!$P$59=""),0,ROUND(入力シート!$P$59*$B$18*Q10,0))</f>
        <v>0</v>
      </c>
      <c r="R20" s="62">
        <f t="shared" ref="R20:R21" si="7">SUM(F20:Q20)</f>
        <v>0</v>
      </c>
    </row>
    <row r="21" spans="2:19" ht="15" x14ac:dyDescent="0.4">
      <c r="B21" s="63" t="s">
        <v>149</v>
      </c>
      <c r="C21" s="64" t="s">
        <v>122</v>
      </c>
      <c r="D21" s="65" t="s">
        <v>123</v>
      </c>
      <c r="E21" s="63" t="s">
        <v>116</v>
      </c>
      <c r="F21" s="68">
        <f>F20*$H$6</f>
        <v>0</v>
      </c>
      <c r="G21" s="68">
        <f t="shared" ref="G21:Q21" si="8">G20*$H$6</f>
        <v>0</v>
      </c>
      <c r="H21" s="68">
        <f t="shared" si="8"/>
        <v>0</v>
      </c>
      <c r="I21" s="68">
        <f t="shared" si="8"/>
        <v>0</v>
      </c>
      <c r="J21" s="68">
        <f t="shared" si="8"/>
        <v>0</v>
      </c>
      <c r="K21" s="68">
        <f t="shared" si="8"/>
        <v>0</v>
      </c>
      <c r="L21" s="68">
        <f t="shared" si="8"/>
        <v>0</v>
      </c>
      <c r="M21" s="68">
        <f t="shared" si="8"/>
        <v>0</v>
      </c>
      <c r="N21" s="68">
        <f t="shared" si="8"/>
        <v>0</v>
      </c>
      <c r="O21" s="68">
        <f t="shared" si="8"/>
        <v>0</v>
      </c>
      <c r="P21" s="68">
        <f t="shared" si="8"/>
        <v>0</v>
      </c>
      <c r="Q21" s="68">
        <f t="shared" si="8"/>
        <v>0</v>
      </c>
      <c r="R21" s="66">
        <f t="shared" si="7"/>
        <v>0</v>
      </c>
      <c r="S21" s="22" t="s">
        <v>159</v>
      </c>
    </row>
    <row r="23" spans="2:19" ht="15" x14ac:dyDescent="0.4">
      <c r="B23" s="23" t="s">
        <v>117</v>
      </c>
    </row>
    <row r="24" spans="2:19" ht="16.5" x14ac:dyDescent="0.4">
      <c r="B24" s="52" t="s">
        <v>156</v>
      </c>
      <c r="C24" s="27"/>
    </row>
    <row r="25" spans="2:19" ht="15" x14ac:dyDescent="0.4">
      <c r="B25" s="29"/>
      <c r="C25" s="54"/>
      <c r="D25" s="28"/>
      <c r="E25" s="29" t="s">
        <v>88</v>
      </c>
      <c r="F25" s="29" t="s">
        <v>89</v>
      </c>
      <c r="G25" s="29" t="s">
        <v>90</v>
      </c>
      <c r="H25" s="29" t="s">
        <v>91</v>
      </c>
      <c r="I25" s="29" t="s">
        <v>92</v>
      </c>
      <c r="J25" s="29" t="s">
        <v>93</v>
      </c>
      <c r="K25" s="29" t="s">
        <v>94</v>
      </c>
      <c r="L25" s="29" t="s">
        <v>95</v>
      </c>
      <c r="M25" s="29" t="s">
        <v>96</v>
      </c>
      <c r="N25" s="29" t="s">
        <v>97</v>
      </c>
      <c r="O25" s="29" t="s">
        <v>98</v>
      </c>
      <c r="P25" s="29" t="s">
        <v>99</v>
      </c>
      <c r="Q25" s="29" t="s">
        <v>100</v>
      </c>
      <c r="R25" s="29" t="s">
        <v>101</v>
      </c>
    </row>
    <row r="26" spans="2:19" ht="15" x14ac:dyDescent="0.4">
      <c r="B26" s="29" t="s">
        <v>118</v>
      </c>
      <c r="C26" s="54" t="s">
        <v>119</v>
      </c>
      <c r="D26" s="55" t="s">
        <v>120</v>
      </c>
      <c r="E26" s="29" t="s">
        <v>146</v>
      </c>
      <c r="F26" s="67">
        <f>IF($L$4=0,0,ROUND(F11/$L$4/$F$6,0))</f>
        <v>0</v>
      </c>
      <c r="G26" s="67">
        <f t="shared" ref="G26:Q26" si="9">IF($L$4=0,0,ROUND(G11/$L$4/$F$6,0))</f>
        <v>0</v>
      </c>
      <c r="H26" s="67">
        <f t="shared" si="9"/>
        <v>0</v>
      </c>
      <c r="I26" s="67">
        <f t="shared" si="9"/>
        <v>0</v>
      </c>
      <c r="J26" s="67">
        <f t="shared" si="9"/>
        <v>0</v>
      </c>
      <c r="K26" s="67">
        <f t="shared" si="9"/>
        <v>0</v>
      </c>
      <c r="L26" s="67">
        <f t="shared" si="9"/>
        <v>0</v>
      </c>
      <c r="M26" s="67">
        <f t="shared" si="9"/>
        <v>0</v>
      </c>
      <c r="N26" s="67">
        <f t="shared" si="9"/>
        <v>0</v>
      </c>
      <c r="O26" s="67">
        <f t="shared" si="9"/>
        <v>0</v>
      </c>
      <c r="P26" s="67">
        <f t="shared" si="9"/>
        <v>0</v>
      </c>
      <c r="Q26" s="67">
        <f t="shared" si="9"/>
        <v>0</v>
      </c>
      <c r="R26" s="62">
        <f t="shared" ref="R26:R27" si="10">SUM(F26:Q26)</f>
        <v>0</v>
      </c>
    </row>
    <row r="27" spans="2:19" ht="15" x14ac:dyDescent="0.4">
      <c r="B27" s="63" t="s">
        <v>121</v>
      </c>
      <c r="C27" s="64" t="s">
        <v>122</v>
      </c>
      <c r="D27" s="65" t="s">
        <v>123</v>
      </c>
      <c r="E27" s="63" t="s">
        <v>116</v>
      </c>
      <c r="F27" s="68">
        <f>F26*$H$6</f>
        <v>0</v>
      </c>
      <c r="G27" s="68">
        <f t="shared" ref="G27:Q27" si="11">G26*$H$6</f>
        <v>0</v>
      </c>
      <c r="H27" s="68">
        <f t="shared" si="11"/>
        <v>0</v>
      </c>
      <c r="I27" s="68">
        <f t="shared" si="11"/>
        <v>0</v>
      </c>
      <c r="J27" s="68">
        <f t="shared" si="11"/>
        <v>0</v>
      </c>
      <c r="K27" s="68">
        <f t="shared" si="11"/>
        <v>0</v>
      </c>
      <c r="L27" s="68">
        <f t="shared" si="11"/>
        <v>0</v>
      </c>
      <c r="M27" s="68">
        <f t="shared" si="11"/>
        <v>0</v>
      </c>
      <c r="N27" s="68">
        <f t="shared" si="11"/>
        <v>0</v>
      </c>
      <c r="O27" s="68">
        <f t="shared" si="11"/>
        <v>0</v>
      </c>
      <c r="P27" s="68">
        <f t="shared" si="11"/>
        <v>0</v>
      </c>
      <c r="Q27" s="68">
        <f t="shared" si="11"/>
        <v>0</v>
      </c>
      <c r="R27" s="66">
        <f t="shared" si="10"/>
        <v>0</v>
      </c>
      <c r="S27" s="22" t="s">
        <v>124</v>
      </c>
    </row>
    <row r="28" spans="2:19" ht="16.149999999999999" customHeight="1" x14ac:dyDescent="0.4">
      <c r="B28" s="24">
        <v>7</v>
      </c>
    </row>
    <row r="29" spans="2:19" ht="15" x14ac:dyDescent="0.4">
      <c r="B29" s="29"/>
      <c r="C29" s="54"/>
      <c r="D29" s="28"/>
      <c r="E29" s="29" t="s">
        <v>88</v>
      </c>
      <c r="F29" s="29" t="s">
        <v>89</v>
      </c>
      <c r="G29" s="29" t="s">
        <v>90</v>
      </c>
      <c r="H29" s="29" t="s">
        <v>91</v>
      </c>
      <c r="I29" s="29" t="s">
        <v>92</v>
      </c>
      <c r="J29" s="29" t="s">
        <v>93</v>
      </c>
      <c r="K29" s="29" t="s">
        <v>94</v>
      </c>
      <c r="L29" s="29" t="s">
        <v>95</v>
      </c>
      <c r="M29" s="29" t="s">
        <v>96</v>
      </c>
      <c r="N29" s="29" t="s">
        <v>97</v>
      </c>
      <c r="O29" s="29" t="s">
        <v>98</v>
      </c>
      <c r="P29" s="29" t="s">
        <v>99</v>
      </c>
      <c r="Q29" s="29" t="s">
        <v>100</v>
      </c>
      <c r="R29" s="29" t="s">
        <v>101</v>
      </c>
    </row>
    <row r="30" spans="2:19" ht="15" x14ac:dyDescent="0.4">
      <c r="B30" s="29" t="s">
        <v>150</v>
      </c>
      <c r="C30" s="54" t="s">
        <v>119</v>
      </c>
      <c r="D30" s="55" t="s">
        <v>147</v>
      </c>
      <c r="E30" s="29" t="s">
        <v>146</v>
      </c>
      <c r="F30" s="67">
        <f>IF(AND(入力シート!$D$29="",入力シート!$P$29=""),0,ROUND(入力シート!$D$29*$B$28*詳細試算!F10,0))</f>
        <v>0</v>
      </c>
      <c r="G30" s="67">
        <f>IF(AND(入力シート!$D$29="",入力シート!$P$29=""),0,ROUND(入力シート!$D$29*$B$28*詳細試算!G10,0))</f>
        <v>0</v>
      </c>
      <c r="H30" s="67">
        <f>IF(AND(入力シート!$D$29="",入力シート!$P$29=""),0,ROUND(入力シート!$D$29*$B$28*詳細試算!H10,0))</f>
        <v>0</v>
      </c>
      <c r="I30" s="67">
        <f>IF(AND(入力シート!$D$29="",入力シート!$P$29=""),0,ROUND(入力シート!$D$29*$B$28*詳細試算!I10,0))</f>
        <v>0</v>
      </c>
      <c r="J30" s="67">
        <f>IF(AND(入力シート!$D$29="",入力シート!$P$29=""),0,ROUND(入力シート!$D$29*$B$28*詳細試算!J10,0))</f>
        <v>0</v>
      </c>
      <c r="K30" s="67">
        <f>IF(AND(入力シート!$D$29="",入力シート!$P$29=""),0,ROUND(入力シート!$D$29*$B$28*詳細試算!K10,0))</f>
        <v>0</v>
      </c>
      <c r="L30" s="67">
        <f>IF(AND(入力シート!$D$29="",入力シート!$P$29=""),0,ROUND(入力シート!$D$29*$B$28*詳細試算!L10,0))</f>
        <v>0</v>
      </c>
      <c r="M30" s="67">
        <f>IF(AND(入力シート!$D$29="",入力シート!$P$29=""),0,ROUND(入力シート!$D$29*$B$28*詳細試算!M10,0))</f>
        <v>0</v>
      </c>
      <c r="N30" s="67">
        <f>IF(AND(入力シート!$D$29="",入力シート!$P$29=""),0,ROUND(入力シート!$P$29*$B$28*詳細試算!N10,0))</f>
        <v>0</v>
      </c>
      <c r="O30" s="67">
        <f>IF(AND(入力シート!$D$29="",入力シート!$P$29=""),0,ROUND(入力シート!$P$29*$B$28*詳細試算!O10,0))</f>
        <v>0</v>
      </c>
      <c r="P30" s="67">
        <f>IF(AND(入力シート!$D$29="",入力シート!$P$29=""),0,ROUND(入力シート!$P$29*$B$28*詳細試算!P10,0))</f>
        <v>0</v>
      </c>
      <c r="Q30" s="67">
        <f>IF(AND(入力シート!$D$29="",入力シート!$P$29=""),0,ROUND(入力シート!$P$29*$B$28*詳細試算!Q10,0))</f>
        <v>0</v>
      </c>
      <c r="R30" s="62">
        <f t="shared" ref="R30:R31" si="12">SUM(F30:Q30)</f>
        <v>0</v>
      </c>
    </row>
    <row r="31" spans="2:19" ht="15" x14ac:dyDescent="0.4">
      <c r="B31" s="63" t="s">
        <v>151</v>
      </c>
      <c r="C31" s="64" t="s">
        <v>122</v>
      </c>
      <c r="D31" s="65" t="s">
        <v>123</v>
      </c>
      <c r="E31" s="63" t="s">
        <v>116</v>
      </c>
      <c r="F31" s="68">
        <f>F30*$H$6</f>
        <v>0</v>
      </c>
      <c r="G31" s="68">
        <f t="shared" ref="G31:Q31" si="13">G30*$H$6</f>
        <v>0</v>
      </c>
      <c r="H31" s="68">
        <f t="shared" si="13"/>
        <v>0</v>
      </c>
      <c r="I31" s="68">
        <f t="shared" si="13"/>
        <v>0</v>
      </c>
      <c r="J31" s="68">
        <f t="shared" si="13"/>
        <v>0</v>
      </c>
      <c r="K31" s="68">
        <f t="shared" si="13"/>
        <v>0</v>
      </c>
      <c r="L31" s="68">
        <f t="shared" si="13"/>
        <v>0</v>
      </c>
      <c r="M31" s="68">
        <f t="shared" si="13"/>
        <v>0</v>
      </c>
      <c r="N31" s="68">
        <f t="shared" si="13"/>
        <v>0</v>
      </c>
      <c r="O31" s="68">
        <f t="shared" si="13"/>
        <v>0</v>
      </c>
      <c r="P31" s="68">
        <f t="shared" si="13"/>
        <v>0</v>
      </c>
      <c r="Q31" s="68">
        <f t="shared" si="13"/>
        <v>0</v>
      </c>
      <c r="R31" s="66">
        <f t="shared" si="12"/>
        <v>0</v>
      </c>
      <c r="S31" s="22" t="s">
        <v>159</v>
      </c>
    </row>
  </sheetData>
  <mergeCells count="5">
    <mergeCell ref="K2:L2"/>
    <mergeCell ref="U2:V2"/>
    <mergeCell ref="W2:X2"/>
    <mergeCell ref="F3:G3"/>
    <mergeCell ref="H3:I3"/>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8CBC2-FE46-4AC6-A619-86ACAE35FD14}">
  <dimension ref="A1:G59"/>
  <sheetViews>
    <sheetView topLeftCell="A19" workbookViewId="0">
      <selection activeCell="H31" sqref="H31"/>
    </sheetView>
  </sheetViews>
  <sheetFormatPr defaultRowHeight="18.75" x14ac:dyDescent="0.4"/>
  <cols>
    <col min="3" max="3" width="21" customWidth="1"/>
    <col min="4" max="5" width="12.625" customWidth="1"/>
    <col min="10" max="10" width="21" customWidth="1"/>
    <col min="11" max="12" width="12.625" customWidth="1"/>
  </cols>
  <sheetData>
    <row r="1" spans="1:7" x14ac:dyDescent="0.4">
      <c r="A1" t="s">
        <v>38</v>
      </c>
    </row>
    <row r="2" spans="1:7" x14ac:dyDescent="0.4">
      <c r="C2" s="144" t="s">
        <v>39</v>
      </c>
      <c r="D2" s="145"/>
      <c r="E2" s="146"/>
      <c r="G2" t="s">
        <v>40</v>
      </c>
    </row>
    <row r="3" spans="1:7" x14ac:dyDescent="0.4">
      <c r="C3" s="19" t="s">
        <v>41</v>
      </c>
      <c r="D3" s="19">
        <v>87</v>
      </c>
      <c r="E3" s="19" t="s">
        <v>8</v>
      </c>
    </row>
    <row r="4" spans="1:7" x14ac:dyDescent="0.4">
      <c r="C4" s="19" t="s">
        <v>42</v>
      </c>
      <c r="D4" s="19">
        <v>5.2</v>
      </c>
      <c r="E4" s="19" t="s">
        <v>43</v>
      </c>
    </row>
    <row r="5" spans="1:7" x14ac:dyDescent="0.4">
      <c r="C5" s="19" t="s">
        <v>44</v>
      </c>
      <c r="D5" s="19">
        <v>1424</v>
      </c>
      <c r="E5" s="19" t="s">
        <v>45</v>
      </c>
    </row>
    <row r="7" spans="1:7" x14ac:dyDescent="0.4">
      <c r="C7" s="144" t="s">
        <v>46</v>
      </c>
      <c r="D7" s="145"/>
      <c r="E7" s="146"/>
    </row>
    <row r="8" spans="1:7" x14ac:dyDescent="0.4">
      <c r="C8" s="19" t="s">
        <v>41</v>
      </c>
      <c r="D8" s="19">
        <v>86.5</v>
      </c>
      <c r="E8" s="19" t="s">
        <v>8</v>
      </c>
    </row>
    <row r="9" spans="1:7" x14ac:dyDescent="0.4">
      <c r="C9" s="19" t="s">
        <v>42</v>
      </c>
      <c r="D9" s="19">
        <v>5.2</v>
      </c>
      <c r="E9" s="19" t="s">
        <v>43</v>
      </c>
    </row>
    <row r="10" spans="1:7" x14ac:dyDescent="0.4">
      <c r="C10" s="19" t="s">
        <v>44</v>
      </c>
      <c r="D10" s="19">
        <v>1431</v>
      </c>
      <c r="E10" s="19" t="s">
        <v>45</v>
      </c>
    </row>
    <row r="12" spans="1:7" x14ac:dyDescent="0.4">
      <c r="C12" s="144" t="s">
        <v>47</v>
      </c>
      <c r="D12" s="145"/>
      <c r="E12" s="146"/>
    </row>
    <row r="13" spans="1:7" x14ac:dyDescent="0.4">
      <c r="C13" s="19" t="s">
        <v>41</v>
      </c>
      <c r="D13" s="19">
        <v>93</v>
      </c>
      <c r="E13" s="19" t="s">
        <v>8</v>
      </c>
    </row>
    <row r="14" spans="1:7" x14ac:dyDescent="0.4">
      <c r="C14" s="19" t="s">
        <v>44</v>
      </c>
      <c r="D14" s="19">
        <v>1326</v>
      </c>
      <c r="E14" s="19" t="s">
        <v>48</v>
      </c>
    </row>
    <row r="16" spans="1:7" x14ac:dyDescent="0.4">
      <c r="C16" t="s">
        <v>49</v>
      </c>
      <c r="D16" s="20">
        <f>(D5+D10+D14)/3</f>
        <v>1393.6666666666667</v>
      </c>
      <c r="E16" t="s">
        <v>48</v>
      </c>
    </row>
    <row r="18" spans="1:5" x14ac:dyDescent="0.4">
      <c r="B18" t="s">
        <v>50</v>
      </c>
    </row>
    <row r="19" spans="1:5" x14ac:dyDescent="0.4">
      <c r="B19" t="s">
        <v>51</v>
      </c>
    </row>
    <row r="21" spans="1:5" x14ac:dyDescent="0.4">
      <c r="A21" t="s">
        <v>52</v>
      </c>
    </row>
    <row r="22" spans="1:5" x14ac:dyDescent="0.4">
      <c r="C22" s="144" t="s">
        <v>53</v>
      </c>
      <c r="D22" s="145"/>
      <c r="E22" s="146"/>
    </row>
    <row r="23" spans="1:5" x14ac:dyDescent="0.4">
      <c r="C23" s="19" t="s">
        <v>41</v>
      </c>
      <c r="D23" s="19">
        <v>87</v>
      </c>
      <c r="E23" s="19" t="s">
        <v>8</v>
      </c>
    </row>
    <row r="24" spans="1:5" x14ac:dyDescent="0.4">
      <c r="C24" s="19" t="s">
        <v>42</v>
      </c>
      <c r="D24" s="19">
        <v>4.3499999999999996</v>
      </c>
      <c r="E24" s="19" t="s">
        <v>43</v>
      </c>
    </row>
    <row r="25" spans="1:5" x14ac:dyDescent="0.4">
      <c r="C25" s="19" t="s">
        <v>44</v>
      </c>
      <c r="D25" s="19">
        <v>1424</v>
      </c>
      <c r="E25" s="19" t="s">
        <v>45</v>
      </c>
    </row>
    <row r="27" spans="1:5" x14ac:dyDescent="0.4">
      <c r="C27" s="144" t="s">
        <v>54</v>
      </c>
      <c r="D27" s="145"/>
      <c r="E27" s="146"/>
    </row>
    <row r="28" spans="1:5" x14ac:dyDescent="0.4">
      <c r="C28" s="19" t="s">
        <v>41</v>
      </c>
      <c r="D28" s="19">
        <v>87.5</v>
      </c>
      <c r="E28" s="19" t="s">
        <v>8</v>
      </c>
    </row>
    <row r="29" spans="1:5" x14ac:dyDescent="0.4">
      <c r="C29" s="19" t="s">
        <v>42</v>
      </c>
      <c r="D29" s="19">
        <v>4.2</v>
      </c>
      <c r="E29" s="19" t="s">
        <v>43</v>
      </c>
    </row>
    <row r="30" spans="1:5" x14ac:dyDescent="0.4">
      <c r="C30" s="19" t="s">
        <v>44</v>
      </c>
      <c r="D30" s="19">
        <v>1415</v>
      </c>
      <c r="E30" s="19" t="s">
        <v>45</v>
      </c>
    </row>
    <row r="32" spans="1:5" x14ac:dyDescent="0.4">
      <c r="C32" s="144" t="s">
        <v>55</v>
      </c>
      <c r="D32" s="145"/>
      <c r="E32" s="146"/>
    </row>
    <row r="33" spans="1:5" x14ac:dyDescent="0.4">
      <c r="C33" s="19" t="s">
        <v>41</v>
      </c>
      <c r="D33" s="19">
        <v>83</v>
      </c>
      <c r="E33" s="19" t="s">
        <v>8</v>
      </c>
    </row>
    <row r="34" spans="1:5" x14ac:dyDescent="0.4">
      <c r="C34" s="19" t="s">
        <v>44</v>
      </c>
      <c r="D34" s="19">
        <v>1354</v>
      </c>
      <c r="E34" s="19" t="s">
        <v>48</v>
      </c>
    </row>
    <row r="36" spans="1:5" x14ac:dyDescent="0.4">
      <c r="C36" t="s">
        <v>49</v>
      </c>
      <c r="D36" s="20">
        <f>(D25+D30+D34)/3</f>
        <v>1397.6666666666667</v>
      </c>
      <c r="E36" t="s">
        <v>48</v>
      </c>
    </row>
    <row r="38" spans="1:5" x14ac:dyDescent="0.4">
      <c r="B38" t="s">
        <v>56</v>
      </c>
    </row>
    <row r="39" spans="1:5" x14ac:dyDescent="0.4">
      <c r="B39" t="s">
        <v>51</v>
      </c>
    </row>
    <row r="41" spans="1:5" x14ac:dyDescent="0.4">
      <c r="A41" t="s">
        <v>57</v>
      </c>
    </row>
    <row r="42" spans="1:5" x14ac:dyDescent="0.4">
      <c r="C42" s="16" t="s">
        <v>58</v>
      </c>
      <c r="D42" s="17"/>
      <c r="E42" s="18"/>
    </row>
    <row r="43" spans="1:5" x14ac:dyDescent="0.4">
      <c r="C43" s="19" t="s">
        <v>41</v>
      </c>
      <c r="D43" s="19">
        <v>87</v>
      </c>
      <c r="E43" s="19" t="s">
        <v>8</v>
      </c>
    </row>
    <row r="44" spans="1:5" x14ac:dyDescent="0.4">
      <c r="C44" s="19" t="s">
        <v>42</v>
      </c>
      <c r="D44" s="19">
        <v>4.3499999999999996</v>
      </c>
      <c r="E44" s="19" t="s">
        <v>43</v>
      </c>
    </row>
    <row r="45" spans="1:5" x14ac:dyDescent="0.4">
      <c r="C45" s="19" t="s">
        <v>44</v>
      </c>
      <c r="D45" s="19">
        <v>1424</v>
      </c>
      <c r="E45" s="19" t="s">
        <v>45</v>
      </c>
    </row>
    <row r="47" spans="1:5" x14ac:dyDescent="0.4">
      <c r="C47" s="16" t="s">
        <v>59</v>
      </c>
      <c r="D47" s="17"/>
      <c r="E47" s="18"/>
    </row>
    <row r="48" spans="1:5" x14ac:dyDescent="0.4">
      <c r="C48" s="19" t="s">
        <v>41</v>
      </c>
      <c r="D48" s="19">
        <v>86.5</v>
      </c>
      <c r="E48" s="19" t="s">
        <v>8</v>
      </c>
    </row>
    <row r="49" spans="2:5" x14ac:dyDescent="0.4">
      <c r="C49" s="19" t="s">
        <v>42</v>
      </c>
      <c r="D49" s="19">
        <v>4.2</v>
      </c>
      <c r="E49" s="19" t="s">
        <v>43</v>
      </c>
    </row>
    <row r="50" spans="2:5" x14ac:dyDescent="0.4">
      <c r="C50" s="19" t="s">
        <v>44</v>
      </c>
      <c r="D50" s="19">
        <v>1437</v>
      </c>
      <c r="E50" s="19" t="s">
        <v>45</v>
      </c>
    </row>
    <row r="52" spans="2:5" x14ac:dyDescent="0.4">
      <c r="C52" s="16" t="s">
        <v>60</v>
      </c>
      <c r="D52" s="17"/>
      <c r="E52" s="18"/>
    </row>
    <row r="53" spans="2:5" x14ac:dyDescent="0.4">
      <c r="C53" s="19" t="s">
        <v>41</v>
      </c>
      <c r="D53" s="19">
        <v>81.5</v>
      </c>
      <c r="E53" s="19" t="s">
        <v>8</v>
      </c>
    </row>
    <row r="54" spans="2:5" x14ac:dyDescent="0.4">
      <c r="C54" s="19" t="s">
        <v>44</v>
      </c>
      <c r="D54" s="19">
        <v>1518</v>
      </c>
      <c r="E54" s="19" t="s">
        <v>48</v>
      </c>
    </row>
    <row r="56" spans="2:5" x14ac:dyDescent="0.4">
      <c r="C56" t="s">
        <v>49</v>
      </c>
      <c r="D56" s="20">
        <f>(D45+D50+D54)/3</f>
        <v>1459.6666666666667</v>
      </c>
      <c r="E56" t="s">
        <v>48</v>
      </c>
    </row>
    <row r="58" spans="2:5" x14ac:dyDescent="0.4">
      <c r="B58" t="s">
        <v>56</v>
      </c>
    </row>
    <row r="59" spans="2:5" x14ac:dyDescent="0.4">
      <c r="B59" t="s">
        <v>51</v>
      </c>
    </row>
  </sheetData>
  <mergeCells count="6">
    <mergeCell ref="C32:E32"/>
    <mergeCell ref="C2:E2"/>
    <mergeCell ref="C7:E7"/>
    <mergeCell ref="C12:E12"/>
    <mergeCell ref="C22:E22"/>
    <mergeCell ref="C27:E27"/>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3CCE9-6747-4D78-B15E-3323D6E452AD}">
  <dimension ref="A1:C15"/>
  <sheetViews>
    <sheetView topLeftCell="A142" zoomScale="130" zoomScaleNormal="130" workbookViewId="0">
      <selection activeCell="B150" sqref="B150"/>
    </sheetView>
  </sheetViews>
  <sheetFormatPr defaultRowHeight="18.75" x14ac:dyDescent="0.4"/>
  <cols>
    <col min="1" max="1" width="4.5" customWidth="1"/>
    <col min="2" max="2" width="4.875" customWidth="1"/>
  </cols>
  <sheetData>
    <row r="1" spans="1:3" x14ac:dyDescent="0.4">
      <c r="A1" t="s">
        <v>13</v>
      </c>
    </row>
    <row r="2" spans="1:3" x14ac:dyDescent="0.4">
      <c r="B2" t="s">
        <v>14</v>
      </c>
    </row>
    <row r="3" spans="1:3" s="1" customFormat="1" x14ac:dyDescent="0.4">
      <c r="C3" s="2" t="s">
        <v>19</v>
      </c>
    </row>
    <row r="4" spans="1:3" s="1" customFormat="1" x14ac:dyDescent="0.4">
      <c r="C4" s="2" t="s">
        <v>20</v>
      </c>
    </row>
    <row r="5" spans="1:3" s="1" customFormat="1" x14ac:dyDescent="0.4">
      <c r="C5" t="s">
        <v>21</v>
      </c>
    </row>
    <row r="6" spans="1:3" s="1" customFormat="1" x14ac:dyDescent="0.4">
      <c r="C6" s="2" t="s">
        <v>22</v>
      </c>
    </row>
    <row r="7" spans="1:3" x14ac:dyDescent="0.4">
      <c r="C7" t="s">
        <v>23</v>
      </c>
    </row>
    <row r="8" spans="1:3" x14ac:dyDescent="0.4">
      <c r="B8" t="s">
        <v>15</v>
      </c>
    </row>
    <row r="9" spans="1:3" x14ac:dyDescent="0.4">
      <c r="B9" t="s">
        <v>16</v>
      </c>
    </row>
    <row r="10" spans="1:3" x14ac:dyDescent="0.4">
      <c r="B10" s="2" t="s">
        <v>17</v>
      </c>
      <c r="C10" s="2"/>
    </row>
    <row r="11" spans="1:3" x14ac:dyDescent="0.4">
      <c r="B11" s="2"/>
      <c r="C11" s="2" t="s">
        <v>6</v>
      </c>
    </row>
    <row r="12" spans="1:3" x14ac:dyDescent="0.4">
      <c r="B12" s="2" t="s">
        <v>18</v>
      </c>
      <c r="C12" s="2"/>
    </row>
    <row r="14" spans="1:3" x14ac:dyDescent="0.4">
      <c r="B14" t="s">
        <v>24</v>
      </c>
    </row>
    <row r="15" spans="1:3" x14ac:dyDescent="0.4">
      <c r="C15" t="s">
        <v>25</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入力シート</vt:lpstr>
      <vt:lpstr>詳細試算</vt:lpstr>
      <vt:lpstr>既存設備採用</vt:lpstr>
      <vt:lpstr>メモ</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航</dc:creator>
  <cp:lastModifiedBy>佐藤 航</cp:lastModifiedBy>
  <cp:lastPrinted>2026-03-25T12:36:42Z</cp:lastPrinted>
  <dcterms:created xsi:type="dcterms:W3CDTF">2026-03-03T23:59:14Z</dcterms:created>
  <dcterms:modified xsi:type="dcterms:W3CDTF">2026-03-26T03:22:14Z</dcterms:modified>
</cp:coreProperties>
</file>